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7" activeTab="0"/>
  </bookViews>
  <sheets>
    <sheet name="Raw Data" sheetId="1" r:id="rId1"/>
    <sheet name="Moon I" sheetId="2" r:id="rId2"/>
    <sheet name="Moon II" sheetId="3" r:id="rId3"/>
    <sheet name="Moon III" sheetId="4" r:id="rId4"/>
    <sheet name="Moon IV" sheetId="5" r:id="rId5"/>
    <sheet name="Big Plot" sheetId="6" r:id="rId6"/>
    <sheet name="Night 1" sheetId="7" r:id="rId7"/>
    <sheet name="Published Data" sheetId="8" r:id="rId8"/>
    <sheet name="Sheet4" sheetId="9" r:id="rId9"/>
  </sheets>
  <definedNames/>
  <calcPr fullCalcOnLoad="1"/>
</workbook>
</file>

<file path=xl/sharedStrings.xml><?xml version="1.0" encoding="utf-8"?>
<sst xmlns="http://schemas.openxmlformats.org/spreadsheetml/2006/main" count="179" uniqueCount="104">
  <si>
    <t>File</t>
  </si>
  <si>
    <t>DateTime</t>
  </si>
  <si>
    <t>Date</t>
  </si>
  <si>
    <t>Time</t>
  </si>
  <si>
    <t>Day</t>
  </si>
  <si>
    <t>Hour</t>
  </si>
  <si>
    <t>Minute</t>
  </si>
  <si>
    <t>Second</t>
  </si>
  <si>
    <t>Time (seconds)</t>
  </si>
  <si>
    <t>Elp Time (hr)</t>
  </si>
  <si>
    <t>Moon Order</t>
  </si>
  <si>
    <t>I</t>
  </si>
  <si>
    <t>II</t>
  </si>
  <si>
    <t>III</t>
  </si>
  <si>
    <t>IV</t>
  </si>
  <si>
    <t>Jupiter Diameter (Pixels)</t>
  </si>
  <si>
    <t>Jupiter Diameter (Kkm)</t>
  </si>
  <si>
    <t>Scale (Pixels/Kkm)</t>
  </si>
  <si>
    <t>Jupiter_1_2.fit</t>
  </si>
  <si>
    <t>2012-02-08T01:59:44'</t>
  </si>
  <si>
    <t>I,II,III,IV</t>
  </si>
  <si>
    <t>Jupiter_1_3.fit</t>
  </si>
  <si>
    <t>2012-02-08T02:43:12'</t>
  </si>
  <si>
    <t>Jupiter_1_4.fit</t>
  </si>
  <si>
    <t>2012-02-08T03:29:31'</t>
  </si>
  <si>
    <t>Jupiter_1_5.fit</t>
  </si>
  <si>
    <t>2012-02-08T04:02:05'</t>
  </si>
  <si>
    <t>Jupiter_2_1.fit</t>
  </si>
  <si>
    <t>2012-02-09T01:01:04'</t>
  </si>
  <si>
    <t>III,IV,I,II</t>
  </si>
  <si>
    <t>Jupiter_2_2.fit</t>
  </si>
  <si>
    <t>2012-02-09T01:59:40'</t>
  </si>
  <si>
    <t>Jupiter_2_3.fit</t>
  </si>
  <si>
    <t>2012-02-09T03:04:15'</t>
  </si>
  <si>
    <t>Jupiter_3_1.fit</t>
  </si>
  <si>
    <t>2012-02-11T00:11:12'</t>
  </si>
  <si>
    <t>III,II,IV,I</t>
  </si>
  <si>
    <t>Jupiter_3_2.fit</t>
  </si>
  <si>
    <t>2012-02-11T01:10:52'</t>
  </si>
  <si>
    <t>Jupiter_3_3.fit</t>
  </si>
  <si>
    <t>2012-02-11T02:13:43'</t>
  </si>
  <si>
    <t>Jupiter_3_4.fit</t>
  </si>
  <si>
    <t>2012-02-11T03:08:15'</t>
  </si>
  <si>
    <t>Jupiter_4_1.fit</t>
  </si>
  <si>
    <t>2012-02-11T23:48:22'</t>
  </si>
  <si>
    <t>Jupiter_4_2.fit</t>
  </si>
  <si>
    <t>2012-02-12T00:40:33'</t>
  </si>
  <si>
    <t>Jupiter_4_3.fit</t>
  </si>
  <si>
    <t>2012-02-12T01:41:47'</t>
  </si>
  <si>
    <t>Jupiter_4_4.fit</t>
  </si>
  <si>
    <t>2012-02-12T02:46:53'</t>
  </si>
  <si>
    <t>Jupiter_5_1.fit</t>
  </si>
  <si>
    <t>2012-02-12T23:46:27'</t>
  </si>
  <si>
    <t>III,I,IV,II</t>
  </si>
  <si>
    <t>Jupiter_5_2.fit</t>
  </si>
  <si>
    <t>2012-02-13T00:37:42'</t>
  </si>
  <si>
    <t>Jupiter_5_3.fit</t>
  </si>
  <si>
    <t>2012-02-13T01:55:01'</t>
  </si>
  <si>
    <t>Jupiter_5_4.fit</t>
  </si>
  <si>
    <t>2012-02-13T02:41:38'</t>
  </si>
  <si>
    <t>Pixels</t>
  </si>
  <si>
    <t xml:space="preserve">Moon </t>
  </si>
  <si>
    <t>Name</t>
  </si>
  <si>
    <t>Ganymede</t>
  </si>
  <si>
    <t>Europa</t>
  </si>
  <si>
    <t>Callisto</t>
  </si>
  <si>
    <t>IO</t>
  </si>
  <si>
    <t>A</t>
  </si>
  <si>
    <t>P</t>
  </si>
  <si>
    <t>Phi</t>
  </si>
  <si>
    <t>RMS Error</t>
  </si>
  <si>
    <t>t</t>
  </si>
  <si>
    <t>A (calc)</t>
  </si>
  <si>
    <t>Error^2</t>
  </si>
  <si>
    <t>Night 1</t>
  </si>
  <si>
    <t>Moon 1</t>
  </si>
  <si>
    <t>x</t>
  </si>
  <si>
    <t>y</t>
  </si>
  <si>
    <t>d (pixels)</t>
  </si>
  <si>
    <t>delta d 1</t>
  </si>
  <si>
    <t>delta d 2</t>
  </si>
  <si>
    <t>v (pixels/hour)</t>
  </si>
  <si>
    <t>d (Kkm)</t>
  </si>
  <si>
    <t>v (Kkm/hr)</t>
  </si>
  <si>
    <t>J</t>
  </si>
  <si>
    <t xml:space="preserve">m </t>
  </si>
  <si>
    <t>b</t>
  </si>
  <si>
    <t>(m^3/kg/s^2)</t>
  </si>
  <si>
    <t>(Kkm)^3/kg/hr</t>
  </si>
  <si>
    <t>moons</t>
  </si>
  <si>
    <t>G</t>
  </si>
  <si>
    <t>perp</t>
  </si>
  <si>
    <t>MJ</t>
  </si>
  <si>
    <t>Moon</t>
  </si>
  <si>
    <t>Io</t>
  </si>
  <si>
    <t>Period (days)</t>
  </si>
  <si>
    <t>Period (hours)</t>
  </si>
  <si>
    <t>perp line</t>
  </si>
  <si>
    <t xml:space="preserve">Distance (Kkm) </t>
  </si>
  <si>
    <t>Distance (Jupiter Diameters)</t>
  </si>
  <si>
    <t>Distance Pixels</t>
  </si>
  <si>
    <t>Orbital Velocity (Kkm/hr)</t>
  </si>
  <si>
    <t>Oribital Velocity (pixels/hr)</t>
  </si>
  <si>
    <t>Orbital Velocity (pixels/day)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</si>
</sst>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0E+00"/>
    <numFmt numFmtId="167" formatCode="0.000"/>
    <numFmt numFmtId="168" formatCode="0.0"/>
    <numFmt numFmtId="169" formatCode="0.00E+000"/>
    <numFmt numFmtId="170" formatCode="GENERAL"/>
  </numFmts>
  <fonts count="8"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 horizontal="center"/>
    </xf>
    <xf numFmtId="164" fontId="1" fillId="2" borderId="0" xfId="0" applyFont="1" applyFill="1" applyAlignment="1">
      <alignment horizontal="center" wrapText="1"/>
    </xf>
    <xf numFmtId="164" fontId="2" fillId="4" borderId="0" xfId="0" applyFont="1" applyFill="1" applyAlignment="1">
      <alignment/>
    </xf>
    <xf numFmtId="165" fontId="2" fillId="4" borderId="0" xfId="0" applyNumberFormat="1" applyFont="1" applyFill="1" applyAlignment="1">
      <alignment/>
    </xf>
    <xf numFmtId="164" fontId="2" fillId="5" borderId="0" xfId="0" applyFont="1" applyFill="1" applyAlignment="1" applyProtection="1">
      <alignment/>
      <protection locked="0"/>
    </xf>
    <xf numFmtId="166" fontId="2" fillId="3" borderId="0" xfId="0" applyNumberFormat="1" applyFont="1" applyFill="1" applyAlignment="1">
      <alignment/>
    </xf>
    <xf numFmtId="164" fontId="2" fillId="5" borderId="0" xfId="0" applyFont="1" applyFill="1" applyAlignment="1">
      <alignment/>
    </xf>
    <xf numFmtId="164" fontId="2" fillId="3" borderId="0" xfId="0" applyFont="1" applyFill="1" applyAlignment="1">
      <alignment/>
    </xf>
    <xf numFmtId="167" fontId="2" fillId="3" borderId="0" xfId="0" applyNumberFormat="1" applyFont="1" applyFill="1" applyAlignment="1">
      <alignment/>
    </xf>
    <xf numFmtId="164" fontId="0" fillId="6" borderId="0" xfId="0" applyFont="1" applyFill="1" applyAlignment="1">
      <alignment/>
    </xf>
    <xf numFmtId="164" fontId="0" fillId="5" borderId="0" xfId="0" applyFill="1" applyAlignment="1" applyProtection="1">
      <alignment/>
      <protection locked="0"/>
    </xf>
    <xf numFmtId="164" fontId="0" fillId="4" borderId="0" xfId="0" applyFill="1" applyAlignment="1">
      <alignment/>
    </xf>
    <xf numFmtId="164" fontId="0" fillId="0" borderId="0" xfId="0" applyFont="1" applyAlignment="1" applyProtection="1">
      <alignment/>
      <protection hidden="1"/>
    </xf>
    <xf numFmtId="164" fontId="0" fillId="6" borderId="0" xfId="0" applyFont="1" applyFill="1" applyAlignment="1" applyProtection="1">
      <alignment/>
      <protection/>
    </xf>
    <xf numFmtId="164" fontId="0" fillId="4" borderId="0" xfId="0" applyFill="1" applyAlignment="1" applyProtection="1">
      <alignment/>
      <protection hidden="1"/>
    </xf>
    <xf numFmtId="164" fontId="0" fillId="0" borderId="0" xfId="0" applyFont="1" applyFill="1" applyAlignment="1" applyProtection="1">
      <alignment/>
      <protection hidden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'Raw Data'!$J$2:$J$20</c:f>
              <c:numCache/>
            </c:numRef>
          </c:xVal>
          <c:yVal>
            <c:numRef>
              <c:f>'Raw Data'!$L$2:$L$20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'Moon I'!$A$13:$A$112</c:f>
              <c:numCache/>
            </c:numRef>
          </c:xVal>
          <c:yVal>
            <c:numRef>
              <c:f>'Moon I'!$B$13:$B$112</c:f>
              <c:numCache/>
            </c:numRef>
          </c:yVal>
          <c:smooth val="0"/>
        </c:ser>
        <c:axId val="22396063"/>
        <c:axId val="237976"/>
      </c:scatterChart>
      <c:val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crossBetween val="midCat"/>
        <c:dispUnits/>
      </c:valAx>
      <c:valAx>
        <c:axId val="2379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9606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'Raw Data'!$J$2:$J$20</c:f>
              <c:numCache/>
            </c:numRef>
          </c:xVal>
          <c:yVal>
            <c:numRef>
              <c:f>'Raw Data'!$M$2:$M$20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'Moon II'!$A$13:$A$112</c:f>
              <c:numCache/>
            </c:numRef>
          </c:xVal>
          <c:yVal>
            <c:numRef>
              <c:f>'Moon II'!$B$13:$B$112</c:f>
              <c:numCache/>
            </c:numRef>
          </c:yVal>
          <c:smooth val="0"/>
        </c:ser>
        <c:axId val="2141785"/>
        <c:axId val="19276066"/>
      </c:scatterChart>
      <c:val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6066"/>
        <c:crossesAt val="0"/>
        <c:crossBetween val="midCat"/>
        <c:dispUnits/>
      </c:valAx>
      <c:valAx>
        <c:axId val="192760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78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'Raw Data'!$J$2:$J$20</c:f>
              <c:numCache/>
            </c:numRef>
          </c:xVal>
          <c:yVal>
            <c:numRef>
              <c:f>'Raw Data'!$N$2:$N$20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'Moon III'!$A$13:$A$123</c:f>
              <c:numCache/>
            </c:numRef>
          </c:xVal>
          <c:yVal>
            <c:numRef>
              <c:f>'Moon III'!$B$13:$B$123</c:f>
              <c:numCache/>
            </c:numRef>
          </c:yVal>
          <c:smooth val="0"/>
        </c:ser>
        <c:axId val="39266867"/>
        <c:axId val="17857484"/>
      </c:scatterChart>
      <c:val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7484"/>
        <c:crossesAt val="0"/>
        <c:crossBetween val="midCat"/>
        <c:dispUnits/>
      </c:valAx>
      <c:valAx>
        <c:axId val="178574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686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'Raw Data'!$J$2:$J$20</c:f>
              <c:numCache/>
            </c:numRef>
          </c:xVal>
          <c:yVal>
            <c:numRef>
              <c:f>'Raw Data'!$O$2:$O$20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'Moon IV'!$A$13:$A$112</c:f>
              <c:numCache/>
            </c:numRef>
          </c:xVal>
          <c:yVal>
            <c:numRef>
              <c:f>'Moon IV'!$B$13:$B$112</c:f>
              <c:numCache/>
            </c:numRef>
          </c:yVal>
          <c:smooth val="0"/>
        </c:ser>
        <c:axId val="26499629"/>
        <c:axId val="37170070"/>
      </c:scatterChart>
      <c:val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70070"/>
        <c:crossesAt val="0"/>
        <c:crossBetween val="midCat"/>
        <c:dispUnits/>
      </c:valAx>
      <c:valAx>
        <c:axId val="3717007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9962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Jovian Moon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'Raw Data'!$J$2:$J$20</c:f>
              <c:numCache/>
            </c:numRef>
          </c:xVal>
          <c:yVal>
            <c:numRef>
              <c:f>'Raw Data'!$P$2:$P$20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'Raw Data'!$J$2:$J$20</c:f>
              <c:numCache/>
            </c:numRef>
          </c:xVal>
          <c:yVal>
            <c:numRef>
              <c:f>'Raw Data'!$Q$2:$Q$20</c:f>
              <c:numCache/>
            </c:numRef>
          </c:yVal>
          <c:smooth val="0"/>
        </c:ser>
        <c:ser>
          <c:idx val="2"/>
          <c:order val="2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'Raw Data'!$J$2:$J$20</c:f>
              <c:numCache/>
            </c:numRef>
          </c:xVal>
          <c:yVal>
            <c:numRef>
              <c:f>'Raw Data'!$R$2:$R$20</c:f>
              <c:numCache/>
            </c:numRef>
          </c:yVal>
          <c:smooth val="0"/>
        </c:ser>
        <c:ser>
          <c:idx val="3"/>
          <c:order val="3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'Raw Data'!$J$2:$J$20</c:f>
              <c:numCache/>
            </c:numRef>
          </c:xVal>
          <c:yVal>
            <c:numRef>
              <c:f>'Raw Data'!$S$2:$S$20</c:f>
              <c:numCache/>
            </c:numRef>
          </c:yVal>
          <c:smooth val="0"/>
        </c:ser>
        <c:axId val="66095175"/>
        <c:axId val="57985664"/>
      </c:scatterChart>
      <c:valAx>
        <c:axId val="660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Time of Observation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crossBetween val="midCat"/>
        <c:dispUnits/>
      </c:valAx>
      <c:valAx>
        <c:axId val="579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Disance from Jupiter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9517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Jupiter's Moons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'Night 1'!$E$9:$E$28</c:f>
              <c:numCache/>
            </c:numRef>
          </c:xVal>
          <c:yVal>
            <c:numRef>
              <c:f>'Night 1'!$F$9:$F$28</c:f>
              <c:numCache/>
            </c:numRef>
          </c:yVal>
          <c:smooth val="0"/>
        </c:ser>
        <c:ser>
          <c:idx val="1"/>
          <c:order val="1"/>
          <c:tx>
            <c:strRef>
              <c:f>'Night 1'!$D$44:$D$44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0"/>
            <c:dispRSqr val="0"/>
          </c:trendline>
          <c:xVal>
            <c:numRef>
              <c:f>'Night 1'!$D$45:$D$50</c:f>
              <c:numCache/>
            </c:numRef>
          </c:xVal>
          <c:yVal>
            <c:numRef>
              <c:f>'Night 1'!$E$45:$E$50</c:f>
              <c:numCache/>
            </c:numRef>
          </c:yVal>
          <c:smooth val="0"/>
        </c:ser>
        <c:axId val="52108929"/>
        <c:axId val="66327178"/>
      </c:scatterChart>
      <c:valAx>
        <c:axId val="5210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X - Pixel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At val="0"/>
        <c:crossBetween val="midCat"/>
        <c:dispUnits/>
      </c:valAx>
      <c:valAx>
        <c:axId val="66327178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 - Pixel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114300</xdr:rowOff>
    </xdr:from>
    <xdr:to>
      <xdr:col>16</xdr:col>
      <xdr:colOff>581025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914900" y="923925"/>
        <a:ext cx="80105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114300</xdr:rowOff>
    </xdr:from>
    <xdr:to>
      <xdr:col>16</xdr:col>
      <xdr:colOff>581025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914900" y="923925"/>
        <a:ext cx="80105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114300</xdr:rowOff>
    </xdr:from>
    <xdr:to>
      <xdr:col>16</xdr:col>
      <xdr:colOff>581025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914900" y="923925"/>
        <a:ext cx="80105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114300</xdr:rowOff>
    </xdr:from>
    <xdr:to>
      <xdr:col>16</xdr:col>
      <xdr:colOff>581025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914900" y="923925"/>
        <a:ext cx="80105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13</xdr:col>
      <xdr:colOff>476250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809625" y="38100"/>
        <a:ext cx="96964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43</xdr:row>
      <xdr:rowOff>57150</xdr:rowOff>
    </xdr:from>
    <xdr:to>
      <xdr:col>15</xdr:col>
      <xdr:colOff>247650</xdr:colOff>
      <xdr:row>80</xdr:row>
      <xdr:rowOff>9525</xdr:rowOff>
    </xdr:to>
    <xdr:graphicFrame>
      <xdr:nvGraphicFramePr>
        <xdr:cNvPr id="1" name="Chart 1"/>
        <xdr:cNvGraphicFramePr/>
      </xdr:nvGraphicFramePr>
      <xdr:xfrm>
        <a:off x="4791075" y="7019925"/>
        <a:ext cx="81248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="90" zoomScaleNormal="90" workbookViewId="0" topLeftCell="A1">
      <selection activeCell="W10" sqref="W10"/>
    </sheetView>
  </sheetViews>
  <sheetFormatPr defaultColWidth="12.57421875" defaultRowHeight="12.75"/>
  <cols>
    <col min="1" max="1" width="17.7109375" style="0" customWidth="1"/>
    <col min="2" max="2" width="0" style="0" hidden="1" customWidth="1"/>
    <col min="3" max="3" width="18.421875" style="0" customWidth="1"/>
    <col min="4" max="4" width="12.8515625" style="0" customWidth="1"/>
    <col min="5" max="9" width="0" style="0" hidden="1" customWidth="1"/>
    <col min="10" max="10" width="15.7109375" style="0" customWidth="1"/>
    <col min="11" max="11" width="16.57421875" style="0" customWidth="1"/>
    <col min="12" max="15" width="11.57421875" style="0" customWidth="1"/>
    <col min="16" max="16" width="15.140625" style="0" customWidth="1"/>
    <col min="17" max="22" width="11.57421875" style="0" customWidth="1"/>
    <col min="23" max="23" width="13.00390625" style="0" customWidth="1"/>
    <col min="24" max="24" width="15.28125" style="0" customWidth="1"/>
    <col min="25" max="16384" width="11.57421875" style="0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11</v>
      </c>
      <c r="Q1" s="2" t="s">
        <v>12</v>
      </c>
      <c r="R1" s="2" t="s">
        <v>13</v>
      </c>
      <c r="S1" s="2" t="s">
        <v>14</v>
      </c>
      <c r="V1" s="3" t="s">
        <v>15</v>
      </c>
      <c r="W1" s="3" t="s">
        <v>16</v>
      </c>
      <c r="X1" s="3" t="s">
        <v>17</v>
      </c>
    </row>
    <row r="2" spans="1:24" ht="12.75">
      <c r="A2" s="4" t="s">
        <v>18</v>
      </c>
      <c r="B2" s="4" t="s">
        <v>19</v>
      </c>
      <c r="C2" s="4" t="str">
        <f>LEFT(B2,FIND("T",B2)-1)</f>
        <v>2012-02-08</v>
      </c>
      <c r="D2" s="4" t="str">
        <f>RIGHT(B2,LEN(B2)-FIND("T",B2))</f>
        <v>01:59:44'</v>
      </c>
      <c r="E2" s="4">
        <f>VALUE(RIGHT(C2,2))</f>
        <v>8</v>
      </c>
      <c r="F2" s="4">
        <f>VALUE(LEFT(D2,2))</f>
        <v>1</v>
      </c>
      <c r="G2" s="4">
        <f>VALUE(MID(D2,4,2))</f>
        <v>59</v>
      </c>
      <c r="H2" s="4">
        <f>VALUE(MID(D2,7,2))</f>
        <v>44</v>
      </c>
      <c r="I2" s="4">
        <f>E2*24*3600+F2*3600+G2*60+H2</f>
        <v>698384</v>
      </c>
      <c r="J2" s="5">
        <f>(I2-I$2)/3600</f>
        <v>0</v>
      </c>
      <c r="K2" s="4" t="s">
        <v>20</v>
      </c>
      <c r="L2" s="6">
        <v>299.3</v>
      </c>
      <c r="M2" s="6">
        <v>262.2</v>
      </c>
      <c r="N2" s="6">
        <v>31</v>
      </c>
      <c r="O2" s="6">
        <v>-150.5</v>
      </c>
      <c r="P2" s="7">
        <f>L2/$X$2*1000</f>
        <v>708343.3333333334</v>
      </c>
      <c r="Q2" s="7">
        <f>M2/$X$2*1000</f>
        <v>620540</v>
      </c>
      <c r="R2" s="7">
        <f>N2/$X$2*1000</f>
        <v>73366.66666666667</v>
      </c>
      <c r="S2" s="7">
        <f>O2/$X$2*1000</f>
        <v>-356183.3333333333</v>
      </c>
      <c r="V2" s="8">
        <v>60</v>
      </c>
      <c r="W2" s="9">
        <f>71*2</f>
        <v>142</v>
      </c>
      <c r="X2" s="10">
        <f>V2/W2</f>
        <v>0.4225352112676056</v>
      </c>
    </row>
    <row r="3" spans="1:19" ht="12.75">
      <c r="A3" s="4" t="s">
        <v>21</v>
      </c>
      <c r="B3" s="4" t="s">
        <v>22</v>
      </c>
      <c r="C3" s="4" t="str">
        <f>LEFT(B3,FIND("T",B3)-1)</f>
        <v>2012-02-08</v>
      </c>
      <c r="D3" s="4" t="str">
        <f>RIGHT(B3,LEN(B3)-FIND("T",B3))</f>
        <v>02:43:12'</v>
      </c>
      <c r="E3" s="4">
        <f>VALUE(RIGHT(C3,2))</f>
        <v>8</v>
      </c>
      <c r="F3" s="4">
        <f>VALUE(LEFT(D3,2))</f>
        <v>2</v>
      </c>
      <c r="G3" s="4">
        <f>VALUE(MID(D3,4,2))</f>
        <v>43</v>
      </c>
      <c r="H3" s="4">
        <f>VALUE(MID(D3,7,2))</f>
        <v>12</v>
      </c>
      <c r="I3" s="4">
        <f>E3*24*3600+F3*3600+G3*60+H3</f>
        <v>700992</v>
      </c>
      <c r="J3" s="5">
        <f>(I3-I$2)/3600</f>
        <v>0.7244444444444444</v>
      </c>
      <c r="K3" s="4" t="s">
        <v>20</v>
      </c>
      <c r="L3" s="6">
        <v>291.2</v>
      </c>
      <c r="M3" s="6">
        <v>254.3</v>
      </c>
      <c r="N3" s="6">
        <v>39.9</v>
      </c>
      <c r="O3" s="6">
        <v>-158.8</v>
      </c>
      <c r="P3" s="7">
        <f>L3/$X$2*1000</f>
        <v>689173.3333333333</v>
      </c>
      <c r="Q3" s="7">
        <f>M3/$X$2*1000</f>
        <v>601843.3333333334</v>
      </c>
      <c r="R3" s="7">
        <f>N3/$X$2*1000</f>
        <v>94429.99999999999</v>
      </c>
      <c r="S3" s="7">
        <f>O3/$X$2*1000</f>
        <v>-375826.6666666667</v>
      </c>
    </row>
    <row r="4" spans="1:19" ht="12.75">
      <c r="A4" s="4" t="s">
        <v>23</v>
      </c>
      <c r="B4" s="4" t="s">
        <v>24</v>
      </c>
      <c r="C4" s="4" t="str">
        <f>LEFT(B4,FIND("T",B4)-1)</f>
        <v>2012-02-08</v>
      </c>
      <c r="D4" s="4" t="str">
        <f>RIGHT(B4,LEN(B4)-FIND("T",B4))</f>
        <v>03:29:31'</v>
      </c>
      <c r="E4" s="4">
        <f>VALUE(RIGHT(C4,2))</f>
        <v>8</v>
      </c>
      <c r="F4" s="4">
        <f>VALUE(LEFT(D4,2))</f>
        <v>3</v>
      </c>
      <c r="G4" s="4">
        <f>VALUE(MID(D4,4,2))</f>
        <v>29</v>
      </c>
      <c r="H4" s="4">
        <f>VALUE(MID(D4,7,2))</f>
        <v>31</v>
      </c>
      <c r="I4" s="4">
        <f>E4*24*3600+F4*3600+G4*60+H4</f>
        <v>703771</v>
      </c>
      <c r="J4" s="5">
        <f>(I4-I$2)/3600</f>
        <v>1.496388888888889</v>
      </c>
      <c r="K4" s="4" t="s">
        <v>20</v>
      </c>
      <c r="L4" s="6">
        <v>281.9</v>
      </c>
      <c r="M4" s="6">
        <v>248.3</v>
      </c>
      <c r="N4" s="6">
        <v>48.1</v>
      </c>
      <c r="O4" s="6">
        <v>-165.7</v>
      </c>
      <c r="P4" s="7">
        <f>L4/$X$2*1000</f>
        <v>667163.3333333333</v>
      </c>
      <c r="Q4" s="7">
        <f>M4/$X$2*1000</f>
        <v>587643.3333333334</v>
      </c>
      <c r="R4" s="7">
        <f>N4/$X$2*1000</f>
        <v>113836.66666666667</v>
      </c>
      <c r="S4" s="7">
        <f>O4/$X$2*1000</f>
        <v>-392156.6666666666</v>
      </c>
    </row>
    <row r="5" spans="1:19" ht="12.75">
      <c r="A5" s="4" t="s">
        <v>25</v>
      </c>
      <c r="B5" s="4" t="s">
        <v>26</v>
      </c>
      <c r="C5" s="4" t="str">
        <f>LEFT(B5,FIND("T",B5)-1)</f>
        <v>2012-02-08</v>
      </c>
      <c r="D5" s="4" t="str">
        <f>RIGHT(B5,LEN(B5)-FIND("T",B5))</f>
        <v>04:02:05'</v>
      </c>
      <c r="E5" s="4">
        <f>VALUE(RIGHT(C5,2))</f>
        <v>8</v>
      </c>
      <c r="F5" s="4">
        <f>VALUE(LEFT(D5,2))</f>
        <v>4</v>
      </c>
      <c r="G5" s="4">
        <f>VALUE(MID(D5,4,2))</f>
        <v>2</v>
      </c>
      <c r="H5" s="4">
        <f>VALUE(MID(D5,7,2))</f>
        <v>5</v>
      </c>
      <c r="I5" s="4">
        <f>E5*24*3600+F5*3600+G5*60+H5</f>
        <v>705725</v>
      </c>
      <c r="J5" s="5">
        <f>(I5-I$2)/3600</f>
        <v>2.0391666666666666</v>
      </c>
      <c r="K5" s="4" t="s">
        <v>20</v>
      </c>
      <c r="L5" s="6">
        <v>273.2</v>
      </c>
      <c r="M5" s="6">
        <v>240.1</v>
      </c>
      <c r="N5" s="6">
        <v>54.8</v>
      </c>
      <c r="O5" s="6">
        <v>-170.2</v>
      </c>
      <c r="P5" s="7">
        <f>L5/$X$2*1000</f>
        <v>646573.3333333333</v>
      </c>
      <c r="Q5" s="7">
        <f>M5/$X$2*1000</f>
        <v>568236.6666666666</v>
      </c>
      <c r="R5" s="7">
        <f>N5/$X$2*1000</f>
        <v>129693.33333333333</v>
      </c>
      <c r="S5" s="7">
        <f>O5/$X$2*1000</f>
        <v>-402806.6666666667</v>
      </c>
    </row>
    <row r="6" spans="1:19" ht="12.75">
      <c r="A6" s="4" t="s">
        <v>27</v>
      </c>
      <c r="B6" s="4" t="s">
        <v>28</v>
      </c>
      <c r="C6" s="4" t="str">
        <f>LEFT(B6,FIND("T",B6)-1)</f>
        <v>2012-02-09</v>
      </c>
      <c r="D6" s="4" t="str">
        <f>RIGHT(B6,LEN(B6)-FIND("T",B6))</f>
        <v>01:01:04'</v>
      </c>
      <c r="E6" s="4">
        <f>VALUE(RIGHT(C6,2))</f>
        <v>9</v>
      </c>
      <c r="F6" s="4">
        <f>VALUE(LEFT(D6,2))</f>
        <v>1</v>
      </c>
      <c r="G6" s="4">
        <f>VALUE(MID(D6,4,2))</f>
        <v>1</v>
      </c>
      <c r="H6" s="4">
        <f>VALUE(MID(D6,7,2))</f>
        <v>4</v>
      </c>
      <c r="I6" s="4">
        <f>E6*24*3600+F6*3600+G6*60+H6</f>
        <v>781264</v>
      </c>
      <c r="J6" s="5">
        <f>(I6-I$2)/3600</f>
        <v>23.022222222222222</v>
      </c>
      <c r="K6" s="4" t="s">
        <v>29</v>
      </c>
      <c r="L6" s="6">
        <v>-48.3</v>
      </c>
      <c r="M6" s="6">
        <v>-136</v>
      </c>
      <c r="N6" s="6">
        <v>308.7</v>
      </c>
      <c r="O6" s="6">
        <v>166.4</v>
      </c>
      <c r="P6" s="7">
        <f>L6/$X$2*1000</f>
        <v>-114310</v>
      </c>
      <c r="Q6" s="7">
        <f>M6/$X$2*1000</f>
        <v>-321866.6666666667</v>
      </c>
      <c r="R6" s="7">
        <f>N6/$X$2*1000</f>
        <v>730590</v>
      </c>
      <c r="S6" s="7">
        <f>O6/$X$2*1000</f>
        <v>393813.3333333333</v>
      </c>
    </row>
    <row r="7" spans="1:19" ht="12.75">
      <c r="A7" s="4" t="s">
        <v>30</v>
      </c>
      <c r="B7" s="4" t="s">
        <v>31</v>
      </c>
      <c r="C7" s="4" t="str">
        <f>LEFT(B7,FIND("T",B7)-1)</f>
        <v>2012-02-09</v>
      </c>
      <c r="D7" s="4" t="str">
        <f>RIGHT(B7,LEN(B7)-FIND("T",B7))</f>
        <v>01:59:40'</v>
      </c>
      <c r="E7" s="4">
        <f>VALUE(RIGHT(C7,2))</f>
        <v>9</v>
      </c>
      <c r="F7" s="4">
        <f>VALUE(LEFT(D7,2))</f>
        <v>1</v>
      </c>
      <c r="G7" s="4">
        <f>VALUE(MID(D7,4,2))</f>
        <v>59</v>
      </c>
      <c r="H7" s="4">
        <f>VALUE(MID(D7,7,2))</f>
        <v>40</v>
      </c>
      <c r="I7" s="4">
        <f>E7*24*3600+F7*3600+G7*60+H7</f>
        <v>784780</v>
      </c>
      <c r="J7" s="5">
        <f>(I7-I$2)/3600</f>
        <v>23.99888888888889</v>
      </c>
      <c r="K7" s="4" t="s">
        <v>29</v>
      </c>
      <c r="L7" s="6">
        <v>-63.9</v>
      </c>
      <c r="M7" s="6">
        <v>-154</v>
      </c>
      <c r="N7" s="6">
        <v>319</v>
      </c>
      <c r="O7" s="6">
        <v>175.3</v>
      </c>
      <c r="P7" s="7">
        <f>L7/$X$2*1000</f>
        <v>-151230</v>
      </c>
      <c r="Q7" s="7">
        <f>M7/$X$2*1000</f>
        <v>-364466.6666666667</v>
      </c>
      <c r="R7" s="7">
        <f>N7/$X$2*1000</f>
        <v>754966.6666666667</v>
      </c>
      <c r="S7" s="7">
        <f>O7/$X$2*1000</f>
        <v>414876.66666666674</v>
      </c>
    </row>
    <row r="8" spans="1:19" ht="12.75">
      <c r="A8" s="4" t="s">
        <v>32</v>
      </c>
      <c r="B8" s="4" t="s">
        <v>33</v>
      </c>
      <c r="C8" s="4" t="str">
        <f>LEFT(B8,FIND("T",B8)-1)</f>
        <v>2012-02-09</v>
      </c>
      <c r="D8" s="4" t="str">
        <f>RIGHT(B8,LEN(B8)-FIND("T",B8))</f>
        <v>03:04:15'</v>
      </c>
      <c r="E8" s="4">
        <f>VALUE(RIGHT(C8,2))</f>
        <v>9</v>
      </c>
      <c r="F8" s="4">
        <f>VALUE(LEFT(D8,2))</f>
        <v>3</v>
      </c>
      <c r="G8" s="4">
        <f>VALUE(MID(D8,4,2))</f>
        <v>4</v>
      </c>
      <c r="H8" s="4">
        <f>VALUE(MID(D8,7,2))</f>
        <v>15</v>
      </c>
      <c r="I8" s="4">
        <f>E8*24*3600+F8*3600+G8*60+H8</f>
        <v>788655</v>
      </c>
      <c r="J8" s="5">
        <f>(I8-I$2)/3600</f>
        <v>25.075277777777778</v>
      </c>
      <c r="K8" s="4" t="s">
        <v>29</v>
      </c>
      <c r="L8" s="6">
        <v>-80.7</v>
      </c>
      <c r="M8" s="6">
        <v>-171.5</v>
      </c>
      <c r="N8" s="6">
        <v>330</v>
      </c>
      <c r="O8" s="6">
        <v>175</v>
      </c>
      <c r="P8" s="7">
        <f>L8/$X$2*1000</f>
        <v>-190990</v>
      </c>
      <c r="Q8" s="7">
        <f>M8/$X$2*1000</f>
        <v>-405883.3333333333</v>
      </c>
      <c r="R8" s="7">
        <f>N8/$X$2*1000</f>
        <v>781000</v>
      </c>
      <c r="S8" s="7">
        <f>O8/$X$2*1000</f>
        <v>414166.6666666667</v>
      </c>
    </row>
    <row r="9" spans="1:19" ht="12.75">
      <c r="A9" s="4" t="s">
        <v>34</v>
      </c>
      <c r="B9" s="4" t="s">
        <v>35</v>
      </c>
      <c r="C9" s="4" t="str">
        <f>LEFT(B9,FIND("T",B9)-1)</f>
        <v>2012-02-11</v>
      </c>
      <c r="D9" s="4" t="str">
        <f>RIGHT(B9,LEN(B9)-FIND("T",B9))</f>
        <v>00:11:12'</v>
      </c>
      <c r="E9" s="4">
        <f>VALUE(RIGHT(C9,2))</f>
        <v>11</v>
      </c>
      <c r="F9" s="4">
        <f>VALUE(LEFT(D9,2))</f>
        <v>0</v>
      </c>
      <c r="G9" s="4">
        <f>VALUE(MID(D9,4,2))</f>
        <v>11</v>
      </c>
      <c r="H9" s="4">
        <f>VALUE(MID(D9,7,2))</f>
        <v>12</v>
      </c>
      <c r="I9" s="4">
        <f>E9*24*3600+F9*3600+G9*60+H9</f>
        <v>951072</v>
      </c>
      <c r="J9" s="5">
        <f>(I9-I$2)/3600</f>
        <v>70.19111111111111</v>
      </c>
      <c r="K9" s="4" t="s">
        <v>36</v>
      </c>
      <c r="L9" s="6">
        <v>-425.8</v>
      </c>
      <c r="M9" s="6">
        <v>203.7</v>
      </c>
      <c r="N9" s="6">
        <v>710.8</v>
      </c>
      <c r="O9" s="6">
        <v>160.5</v>
      </c>
      <c r="P9" s="7">
        <f>L9/$X$2*1000</f>
        <v>-1007726.6666666667</v>
      </c>
      <c r="Q9" s="7">
        <f>M9/$X$2*1000</f>
        <v>482090</v>
      </c>
      <c r="R9" s="7">
        <f>N9/$X$2*1000</f>
        <v>1682226.6666666667</v>
      </c>
      <c r="S9" s="7">
        <f>O9/$X$2*1000</f>
        <v>379850</v>
      </c>
    </row>
    <row r="10" spans="1:19" ht="12.75">
      <c r="A10" s="4" t="s">
        <v>37</v>
      </c>
      <c r="B10" s="4" t="s">
        <v>38</v>
      </c>
      <c r="C10" s="4" t="str">
        <f>LEFT(B10,FIND("T",B10)-1)</f>
        <v>2012-02-11</v>
      </c>
      <c r="D10" s="4" t="str">
        <f>RIGHT(B10,LEN(B10)-FIND("T",B10))</f>
        <v>01:10:52'</v>
      </c>
      <c r="E10" s="4">
        <f>VALUE(RIGHT(C10,2))</f>
        <v>11</v>
      </c>
      <c r="F10" s="4">
        <f>VALUE(LEFT(D10,2))</f>
        <v>1</v>
      </c>
      <c r="G10" s="4">
        <f>VALUE(MID(D10,4,2))</f>
        <v>10</v>
      </c>
      <c r="H10" s="4">
        <f>VALUE(MID(D10,7,2))</f>
        <v>52</v>
      </c>
      <c r="I10" s="4">
        <f>E10*24*3600+F10*3600+G10*60+H10</f>
        <v>954652</v>
      </c>
      <c r="J10" s="5">
        <f>(I10-I$2)/3600</f>
        <v>71.18555555555555</v>
      </c>
      <c r="K10" s="4" t="s">
        <v>36</v>
      </c>
      <c r="L10" s="6">
        <v>-422.2</v>
      </c>
      <c r="M10" s="6">
        <v>217.6</v>
      </c>
      <c r="N10" s="6">
        <v>719.6</v>
      </c>
      <c r="O10" s="6">
        <v>149.3</v>
      </c>
      <c r="P10" s="7">
        <f>L10/$X$2*1000</f>
        <v>-999206.6666666667</v>
      </c>
      <c r="Q10" s="7">
        <f>M10/$X$2*1000</f>
        <v>514986.6666666667</v>
      </c>
      <c r="R10" s="7">
        <f>N10/$X$2*1000</f>
        <v>1703053.3333333335</v>
      </c>
      <c r="S10" s="7">
        <f>O10/$X$2*1000</f>
        <v>353343.3333333334</v>
      </c>
    </row>
    <row r="11" spans="1:19" ht="12.75">
      <c r="A11" s="4" t="s">
        <v>39</v>
      </c>
      <c r="B11" s="4" t="s">
        <v>40</v>
      </c>
      <c r="C11" s="4" t="str">
        <f>LEFT(B11,FIND("T",B11)-1)</f>
        <v>2012-02-11</v>
      </c>
      <c r="D11" s="4" t="str">
        <f>RIGHT(B11,LEN(B11)-FIND("T",B11))</f>
        <v>02:13:43'</v>
      </c>
      <c r="E11" s="4">
        <f>VALUE(RIGHT(C11,2))</f>
        <v>11</v>
      </c>
      <c r="F11" s="4">
        <f>VALUE(LEFT(D11,2))</f>
        <v>2</v>
      </c>
      <c r="G11" s="4">
        <f>VALUE(MID(D11,4,2))</f>
        <v>13</v>
      </c>
      <c r="H11" s="4">
        <f>VALUE(MID(D11,7,2))</f>
        <v>43</v>
      </c>
      <c r="I11" s="4">
        <f>E11*24*3600+F11*3600+G11*60+H11</f>
        <v>958423</v>
      </c>
      <c r="J11" s="5">
        <f>(I11-I$2)/3600</f>
        <v>72.23305555555555</v>
      </c>
      <c r="K11" s="4" t="s">
        <v>36</v>
      </c>
      <c r="L11" s="6">
        <v>-418.8</v>
      </c>
      <c r="M11" s="6">
        <v>229.4</v>
      </c>
      <c r="N11" s="6">
        <v>721.2</v>
      </c>
      <c r="O11" s="6">
        <v>133.5</v>
      </c>
      <c r="P11" s="7">
        <f>L11/$X$2*1000</f>
        <v>-991160.0000000001</v>
      </c>
      <c r="Q11" s="7">
        <f>M11/$X$2*1000</f>
        <v>542913.3333333334</v>
      </c>
      <c r="R11" s="7">
        <f>N11/$X$2*1000</f>
        <v>1706840.0000000002</v>
      </c>
      <c r="S11" s="7">
        <f>O11/$X$2*1000</f>
        <v>315950</v>
      </c>
    </row>
    <row r="12" spans="1:19" ht="12.75">
      <c r="A12" s="4" t="s">
        <v>41</v>
      </c>
      <c r="B12" s="4" t="s">
        <v>42</v>
      </c>
      <c r="C12" s="4" t="str">
        <f>LEFT(B12,FIND("T",B12)-1)</f>
        <v>2012-02-11</v>
      </c>
      <c r="D12" s="4" t="str">
        <f>RIGHT(B12,LEN(B12)-FIND("T",B12))</f>
        <v>03:08:15'</v>
      </c>
      <c r="E12" s="4">
        <f>VALUE(RIGHT(C12,2))</f>
        <v>11</v>
      </c>
      <c r="F12" s="4">
        <f>VALUE(LEFT(D12,2))</f>
        <v>3</v>
      </c>
      <c r="G12" s="4">
        <f>VALUE(MID(D12,4,2))</f>
        <v>8</v>
      </c>
      <c r="H12" s="4">
        <f>VALUE(MID(D12,7,2))</f>
        <v>15</v>
      </c>
      <c r="I12" s="4">
        <f>E12*24*3600+F12*3600+G12*60+H12</f>
        <v>961695</v>
      </c>
      <c r="J12" s="5">
        <f>(I12-I$2)/3600</f>
        <v>73.14194444444445</v>
      </c>
      <c r="K12" s="4" t="s">
        <v>36</v>
      </c>
      <c r="L12" s="6">
        <v>-410.8</v>
      </c>
      <c r="M12" s="6">
        <v>242.9</v>
      </c>
      <c r="N12" s="6">
        <v>726.4</v>
      </c>
      <c r="O12" s="6">
        <v>116.1</v>
      </c>
      <c r="P12" s="7">
        <f>L12/$X$2*1000</f>
        <v>-972226.6666666667</v>
      </c>
      <c r="Q12" s="7">
        <f>M12/$X$2*1000</f>
        <v>574863.3333333334</v>
      </c>
      <c r="R12" s="7">
        <f>N12/$X$2*1000</f>
        <v>1719146.6666666665</v>
      </c>
      <c r="S12" s="7">
        <f>O12/$X$2*1000</f>
        <v>274770</v>
      </c>
    </row>
    <row r="13" spans="1:19" ht="12.75">
      <c r="A13" s="4" t="s">
        <v>43</v>
      </c>
      <c r="B13" s="4" t="s">
        <v>44</v>
      </c>
      <c r="C13" s="4" t="str">
        <f>LEFT(B13,FIND("T",B13)-1)</f>
        <v>2012-02-11</v>
      </c>
      <c r="D13" s="4" t="str">
        <f>RIGHT(B13,LEN(B13)-FIND("T",B13))</f>
        <v>23:48:22'</v>
      </c>
      <c r="E13" s="4">
        <f>VALUE(RIGHT(C13,2))</f>
        <v>11</v>
      </c>
      <c r="F13" s="4">
        <f>VALUE(LEFT(D13,2))</f>
        <v>23</v>
      </c>
      <c r="G13" s="4">
        <f>VALUE(MID(D13,4,2))</f>
        <v>48</v>
      </c>
      <c r="H13" s="4">
        <f>VALUE(MID(D13,7,2))</f>
        <v>22</v>
      </c>
      <c r="I13" s="4">
        <f>E13*24*3600+F13*3600+G13*60+H13</f>
        <v>1036102</v>
      </c>
      <c r="J13" s="5">
        <f>(I13-I$2)/3600</f>
        <v>93.81055555555555</v>
      </c>
      <c r="K13" s="4" t="s">
        <v>36</v>
      </c>
      <c r="L13" s="6">
        <v>-188.6</v>
      </c>
      <c r="M13" s="6">
        <v>147.3</v>
      </c>
      <c r="N13" s="6">
        <v>783.4</v>
      </c>
      <c r="O13" s="6">
        <v>-124.1</v>
      </c>
      <c r="P13" s="7">
        <f>L13/$X$2*1000</f>
        <v>-446353.3333333334</v>
      </c>
      <c r="Q13" s="7">
        <f>M13/$X$2*1000</f>
        <v>348610</v>
      </c>
      <c r="R13" s="7">
        <f>N13/$X$2*1000</f>
        <v>1854046.6666666665</v>
      </c>
      <c r="S13" s="7">
        <f>O13/$X$2*1000</f>
        <v>-293703.3333333333</v>
      </c>
    </row>
    <row r="14" spans="1:19" ht="12.75">
      <c r="A14" s="4" t="s">
        <v>45</v>
      </c>
      <c r="B14" s="4" t="s">
        <v>46</v>
      </c>
      <c r="C14" s="4" t="str">
        <f>LEFT(B14,FIND("T",B14)-1)</f>
        <v>2012-02-12</v>
      </c>
      <c r="D14" s="4" t="str">
        <f>RIGHT(B14,LEN(B14)-FIND("T",B14))</f>
        <v>00:40:33'</v>
      </c>
      <c r="E14" s="4">
        <f>VALUE(RIGHT(C14,2))</f>
        <v>12</v>
      </c>
      <c r="F14" s="4">
        <f>VALUE(LEFT(D14,2))</f>
        <v>0</v>
      </c>
      <c r="G14" s="4">
        <f>VALUE(MID(D14,4,2))</f>
        <v>40</v>
      </c>
      <c r="H14" s="4">
        <f>VALUE(MID(D14,7,2))</f>
        <v>33</v>
      </c>
      <c r="I14" s="4">
        <f>E14*24*3600+F14*3600+G14*60+H14</f>
        <v>1039233</v>
      </c>
      <c r="J14" s="5">
        <f>(I14-I$2)/3600</f>
        <v>94.68027777777777</v>
      </c>
      <c r="K14" s="4" t="s">
        <v>36</v>
      </c>
      <c r="L14" s="6">
        <v>-174.6</v>
      </c>
      <c r="M14" s="6">
        <v>134.1</v>
      </c>
      <c r="N14" s="6">
        <v>786.3</v>
      </c>
      <c r="O14" s="6">
        <v>-110.68</v>
      </c>
      <c r="P14" s="7">
        <f>L14/$X$2*1000</f>
        <v>-413219.99999999994</v>
      </c>
      <c r="Q14" s="7">
        <f>M14/$X$2*1000</f>
        <v>317370</v>
      </c>
      <c r="R14" s="7">
        <f>N14/$X$2*1000</f>
        <v>1860909.9999999998</v>
      </c>
      <c r="S14" s="7">
        <f>O14/$X$2*1000</f>
        <v>-261942.6666666667</v>
      </c>
    </row>
    <row r="15" spans="1:19" ht="12.75">
      <c r="A15" s="4" t="s">
        <v>47</v>
      </c>
      <c r="B15" s="4" t="s">
        <v>48</v>
      </c>
      <c r="C15" s="4" t="str">
        <f>LEFT(B15,FIND("T",B15)-1)</f>
        <v>2012-02-12</v>
      </c>
      <c r="D15" s="4" t="str">
        <f>RIGHT(B15,LEN(B15)-FIND("T",B15))</f>
        <v>01:41:47'</v>
      </c>
      <c r="E15" s="4">
        <f>VALUE(RIGHT(C15,2))</f>
        <v>12</v>
      </c>
      <c r="F15" s="4">
        <f>VALUE(LEFT(D15,2))</f>
        <v>1</v>
      </c>
      <c r="G15" s="4">
        <f>VALUE(MID(D15,4,2))</f>
        <v>41</v>
      </c>
      <c r="H15" s="4">
        <f>VALUE(MID(D15,7,2))</f>
        <v>47</v>
      </c>
      <c r="I15" s="4">
        <f>E15*24*3600+F15*3600+G15*60+H15</f>
        <v>1042907</v>
      </c>
      <c r="J15" s="5">
        <f>(I15-I$2)/3600</f>
        <v>95.70083333333334</v>
      </c>
      <c r="K15" s="4" t="s">
        <v>36</v>
      </c>
      <c r="L15" s="6">
        <v>-158.1</v>
      </c>
      <c r="M15" s="6">
        <v>113.9</v>
      </c>
      <c r="N15" s="6">
        <v>784.1</v>
      </c>
      <c r="O15" s="6">
        <v>-86.6</v>
      </c>
      <c r="P15" s="7">
        <f>L15/$X$2*1000</f>
        <v>-374170</v>
      </c>
      <c r="Q15" s="7">
        <f>M15/$X$2*1000</f>
        <v>269563.3333333333</v>
      </c>
      <c r="R15" s="7">
        <f>N15/$X$2*1000</f>
        <v>1855703.3333333335</v>
      </c>
      <c r="S15" s="7">
        <f>O15/$X$2*1000</f>
        <v>-204953.3333333333</v>
      </c>
    </row>
    <row r="16" spans="1:19" ht="12.75">
      <c r="A16" s="4" t="s">
        <v>49</v>
      </c>
      <c r="B16" s="4" t="s">
        <v>50</v>
      </c>
      <c r="C16" s="4" t="str">
        <f>LEFT(B16,FIND("T",B16)-1)</f>
        <v>2012-02-12</v>
      </c>
      <c r="D16" s="4" t="str">
        <f>RIGHT(B16,LEN(B16)-FIND("T",B16))</f>
        <v>02:46:53'</v>
      </c>
      <c r="E16" s="4">
        <f>VALUE(RIGHT(C16,2))</f>
        <v>12</v>
      </c>
      <c r="F16" s="4">
        <f>VALUE(LEFT(D16,2))</f>
        <v>2</v>
      </c>
      <c r="G16" s="4">
        <f>VALUE(MID(D16,4,2))</f>
        <v>46</v>
      </c>
      <c r="H16" s="4">
        <f>VALUE(MID(D16,7,2))</f>
        <v>53</v>
      </c>
      <c r="I16" s="4">
        <f>E16*24*3600+F16*3600+G16*60+H16</f>
        <v>1046813</v>
      </c>
      <c r="J16" s="5">
        <f>(I16-I$2)/3600</f>
        <v>96.78583333333333</v>
      </c>
      <c r="K16" s="4" t="s">
        <v>36</v>
      </c>
      <c r="L16" s="6">
        <v>-142.3</v>
      </c>
      <c r="M16" s="6">
        <v>94.2</v>
      </c>
      <c r="N16" s="6">
        <v>785</v>
      </c>
      <c r="O16" s="6">
        <v>-62.6</v>
      </c>
      <c r="P16" s="7">
        <f>L16/$X$2*1000</f>
        <v>-336776.6666666667</v>
      </c>
      <c r="Q16" s="7">
        <f>M16/$X$2*1000</f>
        <v>222940</v>
      </c>
      <c r="R16" s="7">
        <f>N16/$X$2*1000</f>
        <v>1857833.3333333333</v>
      </c>
      <c r="S16" s="7">
        <f>O16/$X$2*1000</f>
        <v>-148153.33333333334</v>
      </c>
    </row>
    <row r="17" spans="1:19" ht="12.75">
      <c r="A17" s="4" t="s">
        <v>51</v>
      </c>
      <c r="B17" s="4" t="s">
        <v>52</v>
      </c>
      <c r="C17" s="4" t="str">
        <f>LEFT(B17,FIND("T",B17)-1)</f>
        <v>2012-02-12</v>
      </c>
      <c r="D17" s="4" t="str">
        <f>RIGHT(B17,LEN(B17)-FIND("T",B17))</f>
        <v>23:46:27'</v>
      </c>
      <c r="E17" s="4">
        <f>VALUE(RIGHT(C17,2))</f>
        <v>12</v>
      </c>
      <c r="F17" s="4">
        <f>VALUE(LEFT(D17,2))</f>
        <v>23</v>
      </c>
      <c r="G17" s="4">
        <f>VALUE(MID(D17,4,2))</f>
        <v>46</v>
      </c>
      <c r="H17" s="4">
        <f>VALUE(MID(D17,7,2))</f>
        <v>27</v>
      </c>
      <c r="I17" s="4">
        <f>E17*24*3600+F17*3600+G17*60+H17</f>
        <v>1122387</v>
      </c>
      <c r="J17" s="5">
        <f>(I17-I$2)/3600</f>
        <v>117.7786111111111</v>
      </c>
      <c r="K17" s="4" t="s">
        <v>53</v>
      </c>
      <c r="L17" s="6">
        <v>187.5</v>
      </c>
      <c r="M17" s="6">
        <v>-262.2</v>
      </c>
      <c r="N17" s="6">
        <v>747</v>
      </c>
      <c r="O17" s="6">
        <v>69.8</v>
      </c>
      <c r="P17" s="7">
        <f>L17/$X$2*1000</f>
        <v>443750</v>
      </c>
      <c r="Q17" s="7">
        <f>M17/$X$2*1000</f>
        <v>-620540</v>
      </c>
      <c r="R17" s="7">
        <f>N17/$X$2*1000</f>
        <v>1767900</v>
      </c>
      <c r="S17" s="7">
        <f>O17/$X$2*1000</f>
        <v>165193.3333333333</v>
      </c>
    </row>
    <row r="18" spans="1:19" ht="12.75">
      <c r="A18" s="4" t="s">
        <v>54</v>
      </c>
      <c r="B18" s="4" t="s">
        <v>55</v>
      </c>
      <c r="C18" s="4" t="str">
        <f>LEFT(B18,FIND("T",B18)-1)</f>
        <v>2012-02-13</v>
      </c>
      <c r="D18" s="4" t="str">
        <f>RIGHT(B18,LEN(B18)-FIND("T",B18))</f>
        <v>00:37:42'</v>
      </c>
      <c r="E18" s="4">
        <f>VALUE(RIGHT(C18,2))</f>
        <v>13</v>
      </c>
      <c r="F18" s="4">
        <f>VALUE(LEFT(D18,2))</f>
        <v>0</v>
      </c>
      <c r="G18" s="4">
        <f>VALUE(MID(D18,4,2))</f>
        <v>37</v>
      </c>
      <c r="H18" s="4">
        <f>VALUE(MID(D18,7,2))</f>
        <v>42</v>
      </c>
      <c r="I18" s="4">
        <f>E18*24*3600+F18*3600+G18*60+H18</f>
        <v>1125462</v>
      </c>
      <c r="J18" s="5">
        <f>(I18-I$2)/3600</f>
        <v>118.63277777777778</v>
      </c>
      <c r="K18" s="4" t="s">
        <v>53</v>
      </c>
      <c r="L18" s="6">
        <v>198.4</v>
      </c>
      <c r="M18" s="6">
        <v>-264.1</v>
      </c>
      <c r="N18" s="6">
        <v>745.1</v>
      </c>
      <c r="O18" s="6">
        <v>48.1</v>
      </c>
      <c r="P18" s="7">
        <f>L18/$X$2*1000</f>
        <v>469546.6666666667</v>
      </c>
      <c r="Q18" s="7">
        <f>M18/$X$2*1000</f>
        <v>-625036.6666666667</v>
      </c>
      <c r="R18" s="7">
        <f>N18/$X$2*1000</f>
        <v>1763403.3333333335</v>
      </c>
      <c r="S18" s="7">
        <f>O18/$X$2*1000</f>
        <v>113836.66666666667</v>
      </c>
    </row>
    <row r="19" spans="1:19" ht="12.75">
      <c r="A19" s="4" t="s">
        <v>56</v>
      </c>
      <c r="B19" s="4" t="s">
        <v>57</v>
      </c>
      <c r="C19" s="4" t="str">
        <f>LEFT(B19,FIND("T",B19)-1)</f>
        <v>2012-02-13</v>
      </c>
      <c r="D19" s="4" t="str">
        <f>RIGHT(B19,LEN(B19)-FIND("T",B19))</f>
        <v>01:55:01'</v>
      </c>
      <c r="E19" s="4">
        <f>VALUE(RIGHT(C19,2))</f>
        <v>13</v>
      </c>
      <c r="F19" s="4">
        <f>VALUE(LEFT(D19,2))</f>
        <v>1</v>
      </c>
      <c r="G19" s="4">
        <f>VALUE(MID(D19,4,2))</f>
        <v>55</v>
      </c>
      <c r="H19" s="4">
        <f>VALUE(MID(D19,7,2))</f>
        <v>1</v>
      </c>
      <c r="I19" s="4">
        <f>E19*24*3600+F19*3600+G19*60+H19</f>
        <v>1130101</v>
      </c>
      <c r="J19" s="5">
        <f>(I19-I$2)/3600</f>
        <v>119.92138888888888</v>
      </c>
      <c r="K19" s="4" t="s">
        <v>53</v>
      </c>
      <c r="L19" s="6">
        <v>213.9</v>
      </c>
      <c r="M19" s="6">
        <v>-270.1</v>
      </c>
      <c r="N19" s="6">
        <v>741.6</v>
      </c>
      <c r="O19" s="6">
        <v>26</v>
      </c>
      <c r="P19" s="7">
        <f>L19/$X$2*1000</f>
        <v>506230</v>
      </c>
      <c r="Q19" s="7">
        <f>M19/$X$2*1000</f>
        <v>-639236.6666666666</v>
      </c>
      <c r="R19" s="7">
        <f>N19/$X$2*1000</f>
        <v>1755120.0000000002</v>
      </c>
      <c r="S19" s="7">
        <f>O19/$X$2*1000</f>
        <v>61533.33333333333</v>
      </c>
    </row>
    <row r="20" spans="1:19" ht="12.75">
      <c r="A20" s="4" t="s">
        <v>58</v>
      </c>
      <c r="B20" s="4" t="s">
        <v>59</v>
      </c>
      <c r="C20" s="4" t="str">
        <f>LEFT(B20,FIND("T",B20)-1)</f>
        <v>2012-02-13</v>
      </c>
      <c r="D20" s="4" t="str">
        <f>RIGHT(B20,LEN(B20)-FIND("T",B20))</f>
        <v>02:41:38'</v>
      </c>
      <c r="E20" s="4">
        <f>VALUE(RIGHT(C20,2))</f>
        <v>13</v>
      </c>
      <c r="F20" s="4">
        <f>VALUE(LEFT(D20,2))</f>
        <v>2</v>
      </c>
      <c r="G20" s="4">
        <f>VALUE(MID(D20,4,2))</f>
        <v>41</v>
      </c>
      <c r="H20" s="4">
        <f>VALUE(MID(D20,7,2))</f>
        <v>38</v>
      </c>
      <c r="I20" s="4">
        <f>E20*24*3600+F20*3600+G20*60+H20</f>
        <v>1132898</v>
      </c>
      <c r="J20" s="5">
        <f>(I20-I$2)/3600</f>
        <v>120.69833333333334</v>
      </c>
      <c r="K20" s="4" t="s">
        <v>53</v>
      </c>
      <c r="L20" s="6">
        <v>226.2</v>
      </c>
      <c r="M20" s="6">
        <v>-274.2</v>
      </c>
      <c r="N20" s="6">
        <v>736.5</v>
      </c>
      <c r="O20" s="6">
        <v>4</v>
      </c>
      <c r="P20" s="7">
        <f>L20/$X$2*1000</f>
        <v>535340</v>
      </c>
      <c r="Q20" s="7">
        <f>M20/$X$2*1000</f>
        <v>-648939.9999999999</v>
      </c>
      <c r="R20" s="7">
        <f>N20/$X$2*1000</f>
        <v>1743050</v>
      </c>
      <c r="S20" s="7">
        <f>O20/$X$2*1000</f>
        <v>9466.666666666666</v>
      </c>
    </row>
    <row r="28" ht="12.75">
      <c r="B28" t="s">
        <v>60</v>
      </c>
    </row>
    <row r="30" spans="6:7" ht="12.75">
      <c r="F30" t="s">
        <v>61</v>
      </c>
      <c r="G30" t="s">
        <v>62</v>
      </c>
    </row>
    <row r="31" spans="6:7" ht="12.75">
      <c r="F31" t="s">
        <v>11</v>
      </c>
      <c r="G31" t="s">
        <v>63</v>
      </c>
    </row>
    <row r="32" spans="6:7" ht="12.75">
      <c r="F32" t="s">
        <v>12</v>
      </c>
      <c r="G32" t="s">
        <v>64</v>
      </c>
    </row>
    <row r="33" spans="6:7" ht="12.75">
      <c r="F33" t="s">
        <v>13</v>
      </c>
      <c r="G33" t="s">
        <v>65</v>
      </c>
    </row>
    <row r="34" spans="6:7" ht="12.75">
      <c r="F34" t="s">
        <v>14</v>
      </c>
      <c r="G34" t="s">
        <v>66</v>
      </c>
    </row>
  </sheetData>
  <sheetProtection selectLockedCells="1" selectUnlockedCells="1"/>
  <printOptions/>
  <pageMargins left="0.25" right="0.25" top="0.25" bottom="0.25" header="0.5118055555555555" footer="0.5118055555555555"/>
  <pageSetup firstPageNumber="1" useFirstPageNumber="1"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112"/>
  <sheetViews>
    <sheetView zoomScale="110" zoomScaleNormal="110" workbookViewId="0" topLeftCell="A1">
      <selection activeCell="F117" sqref="F117"/>
    </sheetView>
  </sheetViews>
  <sheetFormatPr defaultColWidth="12.57421875" defaultRowHeight="12.75"/>
  <cols>
    <col min="1" max="16384" width="11.57421875" style="0" customWidth="1"/>
  </cols>
  <sheetData>
    <row r="7" spans="2:5" ht="12.75">
      <c r="B7" s="11" t="s">
        <v>67</v>
      </c>
      <c r="C7" s="11" t="s">
        <v>68</v>
      </c>
      <c r="D7" s="11" t="s">
        <v>69</v>
      </c>
      <c r="E7" s="11" t="s">
        <v>70</v>
      </c>
    </row>
    <row r="8" spans="2:5" ht="12.75">
      <c r="B8" s="12">
        <v>443</v>
      </c>
      <c r="C8" s="12">
        <v>171.6</v>
      </c>
      <c r="D8" s="12">
        <v>0.836</v>
      </c>
      <c r="E8" s="13">
        <f>SQRT(SUM(C13:C29))</f>
        <v>7.532092577793973</v>
      </c>
    </row>
    <row r="12" spans="1:3" ht="12.75">
      <c r="A12" s="14" t="s">
        <v>71</v>
      </c>
      <c r="B12" s="14" t="s">
        <v>72</v>
      </c>
      <c r="C12" s="14" t="s">
        <v>73</v>
      </c>
    </row>
    <row r="13" spans="1:3" ht="12.75">
      <c r="A13" s="14">
        <f>'Raw Data'!J$20/100</f>
        <v>1.2069833333333333</v>
      </c>
      <c r="B13" s="14">
        <f>B$8*COS(2*PI()*A13/C$8+D$8)</f>
        <v>282.19169373111515</v>
      </c>
      <c r="C13" s="14">
        <f>(B$8*COS(2*PI()*'Raw Data'!J2/C$8+D$8)-'Raw Data'!L2)^2</f>
        <v>5.275425970255785</v>
      </c>
    </row>
    <row r="14" spans="1:3" ht="12.75">
      <c r="A14" s="14">
        <f>A13+'Raw Data'!J$20/100</f>
        <v>2.4139666666666666</v>
      </c>
      <c r="B14" s="14">
        <f>B$8*COS(2*PI()*A14/C$8+D$8)</f>
        <v>266.82915400549575</v>
      </c>
      <c r="C14" s="14">
        <f>(B$8*COS(2*PI()*'Raw Data'!J3/C$8+D$8)-'Raw Data'!L3)^2</f>
        <v>9.114832805182377</v>
      </c>
    </row>
    <row r="15" spans="1:3" ht="12.75">
      <c r="A15" s="14">
        <f>A14+'Raw Data'!J$20/100</f>
        <v>3.6209499999999997</v>
      </c>
      <c r="B15" s="14">
        <f>B$8*COS(2*PI()*A15/C$8+D$8)</f>
        <v>250.94555119230378</v>
      </c>
      <c r="C15" s="14">
        <f>(B$8*COS(2*PI()*'Raw Data'!J4/C$8+D$8)-'Raw Data'!L4)^2</f>
        <v>11.174053018441287</v>
      </c>
    </row>
    <row r="16" spans="1:3" ht="12.75">
      <c r="A16" s="14">
        <f>A15+'Raw Data'!J$20/100</f>
        <v>4.827933333333333</v>
      </c>
      <c r="B16" s="14">
        <f>B$8*COS(2*PI()*A16/C$8+D$8)</f>
        <v>234.57190273846885</v>
      </c>
      <c r="C16" s="14">
        <f>(B$8*COS(2*PI()*'Raw Data'!J5/C$8+D$8)-'Raw Data'!L5)^2</f>
        <v>2.3813766466623285</v>
      </c>
    </row>
    <row r="17" spans="1:3" ht="12.75">
      <c r="A17" s="14">
        <f>A16+'Raw Data'!J$20/100</f>
        <v>6.034916666666667</v>
      </c>
      <c r="B17" s="14">
        <f>B$8*COS(2*PI()*A17/C$8+D$8)</f>
        <v>217.74018305042324</v>
      </c>
      <c r="C17" s="14">
        <f>(B$8*COS(2*PI()*'Raw Data'!J6/C$8+D$8)-'Raw Data'!L6)^2</f>
        <v>0.22508005213759283</v>
      </c>
    </row>
    <row r="18" spans="1:3" ht="12.75">
      <c r="A18" s="14">
        <f>A17+'Raw Data'!J$20/100</f>
        <v>7.2419</v>
      </c>
      <c r="B18" s="14">
        <f>B$8*COS(2*PI()*A18/C$8+D$8)</f>
        <v>200.4832610545874</v>
      </c>
      <c r="C18" s="14">
        <f>(B$8*COS(2*PI()*'Raw Data'!J7/C$8+D$8)-'Raw Data'!L7)^2</f>
        <v>0.12877575183436135</v>
      </c>
    </row>
    <row r="19" spans="1:3" ht="12.75">
      <c r="A19" s="14">
        <f>A18+'Raw Data'!J$20/100</f>
        <v>8.448883333333333</v>
      </c>
      <c r="B19" s="14">
        <f>B$8*COS(2*PI()*A19/C$8+D$8)</f>
        <v>182.83483601103907</v>
      </c>
      <c r="C19" s="14">
        <f>(B$8*COS(2*PI()*'Raw Data'!J8/C$8+D$8)-'Raw Data'!L8)^2</f>
        <v>0.0044149432684093826</v>
      </c>
    </row>
    <row r="20" spans="1:3" ht="12.75">
      <c r="A20" s="14">
        <f>A19+'Raw Data'!J$20/100</f>
        <v>9.655866666666666</v>
      </c>
      <c r="B20" s="14">
        <f>B$8*COS(2*PI()*A20/C$8+D$8)</f>
        <v>164.8293717057098</v>
      </c>
      <c r="C20" s="14">
        <f>(B$8*COS(2*PI()*'Raw Data'!J9/C$8+D$8)-'Raw Data'!L9)^2</f>
        <v>3.2282465517671928</v>
      </c>
    </row>
    <row r="21" spans="1:3" ht="12.75">
      <c r="A21" s="14">
        <f>A20+'Raw Data'!J$20/100</f>
        <v>10.86285</v>
      </c>
      <c r="B21" s="14">
        <f>B$8*COS(2*PI()*A21/C$8+D$8)</f>
        <v>146.50202914961844</v>
      </c>
      <c r="C21" s="14">
        <f>(B$8*COS(2*PI()*'Raw Data'!J10/C$8+D$8)-'Raw Data'!L10)^2</f>
        <v>0.8058260167745708</v>
      </c>
    </row>
    <row r="22" spans="1:3" ht="12.75">
      <c r="A22" s="14">
        <f>A21+'Raw Data'!J$20/100</f>
        <v>12.069833333333333</v>
      </c>
      <c r="B22" s="14">
        <f>B$8*COS(2*PI()*A22/C$8+D$8)</f>
        <v>127.88859791656502</v>
      </c>
      <c r="C22" s="14">
        <f>(B$8*COS(2*PI()*'Raw Data'!J11/C$8+D$8)-'Raw Data'!L11)^2</f>
        <v>1.0980114292712908</v>
      </c>
    </row>
    <row r="23" spans="1:3" ht="12.75">
      <c r="A23" s="14">
        <f>A22+'Raw Data'!J$20/100</f>
        <v>13.276816666666667</v>
      </c>
      <c r="B23" s="14">
        <f>B$8*COS(2*PI()*A23/C$8+D$8)</f>
        <v>109.02542625336979</v>
      </c>
      <c r="C23" s="14">
        <f>(B$8*COS(2*PI()*'Raw Data'!J12/C$8+D$8)-'Raw Data'!L12)^2</f>
        <v>3.297007797112885</v>
      </c>
    </row>
    <row r="24" spans="1:3" ht="12.75">
      <c r="A24" s="14">
        <f>A23+'Raw Data'!J$20/100</f>
        <v>14.4838</v>
      </c>
      <c r="B24" s="14">
        <f>B$8*COS(2*PI()*A24/C$8+D$8)</f>
        <v>89.94935009913702</v>
      </c>
      <c r="C24" s="14">
        <f>(B$8*COS(2*PI()*'Raw Data'!J13/C$8+D$8)-'Raw Data'!L13)^2</f>
        <v>0.47217161549073744</v>
      </c>
    </row>
    <row r="25" spans="1:3" ht="12.75">
      <c r="A25" s="14">
        <f>A24+'Raw Data'!J$20/100</f>
        <v>15.690783333333334</v>
      </c>
      <c r="B25" s="14">
        <f>B$8*COS(2*PI()*A25/C$8+D$8)</f>
        <v>70.69762115215569</v>
      </c>
      <c r="C25" s="14">
        <f>(B$8*COS(2*PI()*'Raw Data'!J14/C$8+D$8)-'Raw Data'!L14)^2</f>
        <v>3.380425553619017</v>
      </c>
    </row>
    <row r="26" spans="1:3" ht="12.75">
      <c r="A26" s="14">
        <f>A25+'Raw Data'!J$20/100</f>
        <v>16.897766666666666</v>
      </c>
      <c r="B26" s="14">
        <f>B$8*COS(2*PI()*A26/C$8+D$8)</f>
        <v>51.30783412490622</v>
      </c>
      <c r="C26" s="14">
        <f>(B$8*COS(2*PI()*'Raw Data'!J15/C$8+D$8)-'Raw Data'!L15)^2</f>
        <v>9.208658977731268</v>
      </c>
    </row>
    <row r="27" spans="1:3" ht="12.75">
      <c r="A27" s="14">
        <f>A26+'Raw Data'!J$20/100</f>
        <v>18.10475</v>
      </c>
      <c r="B27" s="14">
        <f>B$8*COS(2*PI()*A27/C$8+D$8)</f>
        <v>31.817853329230548</v>
      </c>
      <c r="C27" s="14">
        <f>(B$8*COS(2*PI()*'Raw Data'!J16/C$8+D$8)-'Raw Data'!L16)^2</f>
        <v>5.372806404869743</v>
      </c>
    </row>
    <row r="28" spans="1:3" ht="12.75">
      <c r="A28" s="14">
        <f>A27+'Raw Data'!J$20/100</f>
        <v>19.311733333333333</v>
      </c>
      <c r="B28" s="14">
        <f>B$8*COS(2*PI()*A28/C$8+D$8)</f>
        <v>12.265738735029558</v>
      </c>
      <c r="C28" s="14">
        <f>(B$8*COS(2*PI()*'Raw Data'!J17/C$8+D$8)-'Raw Data'!L17)^2</f>
        <v>0.13641188609544355</v>
      </c>
    </row>
    <row r="29" spans="1:3" ht="12.75">
      <c r="A29" s="14">
        <f>A28+'Raw Data'!J$20/100</f>
        <v>20.518716666666666</v>
      </c>
      <c r="B29" s="14">
        <f>B$8*COS(2*PI()*A29/C$8+D$8)</f>
        <v>-7.310328353119957</v>
      </c>
      <c r="C29" s="14">
        <f>(B$8*COS(2*PI()*'Raw Data'!J18/C$8+D$8)-'Raw Data'!L18)^2</f>
        <v>1.4288931799447555</v>
      </c>
    </row>
    <row r="30" spans="1:3" ht="12.75">
      <c r="A30" s="14">
        <f>A29+'Raw Data'!J$20/100</f>
        <v>21.7257</v>
      </c>
      <c r="B30" s="14">
        <f>B$8*COS(2*PI()*A30/C$8+D$8)</f>
        <v>-26.872119856290798</v>
      </c>
      <c r="C30" s="14"/>
    </row>
    <row r="31" spans="1:3" ht="12.75">
      <c r="A31" s="14">
        <f>A30+'Raw Data'!J$20/100</f>
        <v>22.932683333333333</v>
      </c>
      <c r="B31" s="14">
        <f>B$8*COS(2*PI()*A31/C$8+D$8)</f>
        <v>-46.38143557287001</v>
      </c>
      <c r="C31" s="14"/>
    </row>
    <row r="32" spans="1:3" ht="12.75">
      <c r="A32" s="14">
        <f>A31+'Raw Data'!J$20/100</f>
        <v>24.139666666666667</v>
      </c>
      <c r="B32" s="14">
        <f>B$8*COS(2*PI()*A32/C$8+D$8)</f>
        <v>-65.80017777578786</v>
      </c>
      <c r="C32" s="14"/>
    </row>
    <row r="33" spans="1:3" ht="12.75">
      <c r="A33" s="14">
        <f>A32+'Raw Data'!J$20/100</f>
        <v>25.34665</v>
      </c>
      <c r="B33" s="14">
        <f>B$8*COS(2*PI()*A33/C$8+D$8)</f>
        <v>-85.0904256096308</v>
      </c>
      <c r="C33" s="14"/>
    </row>
    <row r="34" spans="1:3" ht="12.75">
      <c r="A34" s="14">
        <f>A33+'Raw Data'!J$20/100</f>
        <v>26.553633333333334</v>
      </c>
      <c r="B34" s="14">
        <f>B$8*COS(2*PI()*A34/C$8+D$8)</f>
        <v>-104.21450914236414</v>
      </c>
      <c r="C34" s="14"/>
    </row>
    <row r="35" spans="1:3" ht="12.75">
      <c r="A35" s="14">
        <f>A34+'Raw Data'!J$20/100</f>
        <v>27.760616666666667</v>
      </c>
      <c r="B35" s="14">
        <f>B$8*COS(2*PI()*A35/C$8+D$8)</f>
        <v>-123.13508292704928</v>
      </c>
      <c r="C35" s="14"/>
    </row>
    <row r="36" spans="1:3" ht="12.75">
      <c r="A36" s="14">
        <f>A35+'Raw Data'!J$20/100</f>
        <v>28.9676</v>
      </c>
      <c r="B36" s="14">
        <f>B$8*COS(2*PI()*A36/C$8+D$8)</f>
        <v>-141.81519892990914</v>
      </c>
      <c r="C36" s="14"/>
    </row>
    <row r="37" spans="1:3" ht="12.75">
      <c r="A37" s="14">
        <f>A36+'Raw Data'!J$20/100</f>
        <v>30.174583333333334</v>
      </c>
      <c r="B37" s="14">
        <f>B$8*COS(2*PI()*A37/C$8+D$8)</f>
        <v>-160.21837868232615</v>
      </c>
      <c r="C37" s="14"/>
    </row>
    <row r="38" spans="1:3" ht="12.75">
      <c r="A38" s="14">
        <f>A37+'Raw Data'!J$20/100</f>
        <v>31.381566666666668</v>
      </c>
      <c r="B38" s="14">
        <f>B$8*COS(2*PI()*A38/C$8+D$8)</f>
        <v>-178.30868451587457</v>
      </c>
      <c r="C38" s="14"/>
    </row>
    <row r="39" spans="1:3" ht="12.75">
      <c r="A39" s="14">
        <f>A38+'Raw Data'!J$20/100</f>
        <v>32.58855</v>
      </c>
      <c r="B39" s="14">
        <f>B$8*COS(2*PI()*A39/C$8+D$8)</f>
        <v>-196.0507897412806</v>
      </c>
      <c r="C39" s="14"/>
    </row>
    <row r="40" spans="1:3" ht="12.75">
      <c r="A40" s="14">
        <f>A39+'Raw Data'!J$20/100</f>
        <v>33.79553333333333</v>
      </c>
      <c r="B40" s="14">
        <f>B$8*COS(2*PI()*A40/C$8+D$8)</f>
        <v>-213.41004763426386</v>
      </c>
      <c r="C40" s="14"/>
    </row>
    <row r="41" spans="1:3" ht="12.75">
      <c r="A41" s="14">
        <f>A40+'Raw Data'!J$20/100</f>
        <v>35.002516666666665</v>
      </c>
      <c r="B41" s="14">
        <f>B$8*COS(2*PI()*A41/C$8+D$8)</f>
        <v>-230.3525590935457</v>
      </c>
      <c r="C41" s="14"/>
    </row>
    <row r="42" spans="1:3" ht="12.75">
      <c r="A42" s="14">
        <f>A41+'Raw Data'!J$20/100</f>
        <v>36.2095</v>
      </c>
      <c r="B42" s="14">
        <f>B$8*COS(2*PI()*A42/C$8+D$8)</f>
        <v>-246.84523883890245</v>
      </c>
      <c r="C42" s="14"/>
    </row>
    <row r="43" spans="1:3" ht="12.75">
      <c r="A43" s="14">
        <f>A42+'Raw Data'!J$20/100</f>
        <v>37.41648333333333</v>
      </c>
      <c r="B43" s="14">
        <f>B$8*COS(2*PI()*A43/C$8+D$8)</f>
        <v>-262.85588001999</v>
      </c>
      <c r="C43" s="14"/>
    </row>
    <row r="44" spans="1:3" ht="12.75">
      <c r="A44" s="14">
        <f>A43+'Raw Data'!J$20/100</f>
        <v>38.623466666666666</v>
      </c>
      <c r="B44" s="14">
        <f>B$8*COS(2*PI()*A44/C$8+D$8)</f>
        <v>-278.353217109775</v>
      </c>
      <c r="C44" s="14"/>
    </row>
    <row r="45" spans="1:3" ht="12.75">
      <c r="A45" s="14">
        <f>A44+'Raw Data'!J$20/100</f>
        <v>39.83045</v>
      </c>
      <c r="B45" s="14">
        <f>B$8*COS(2*PI()*A45/C$8+D$8)</f>
        <v>-293.3069869597524</v>
      </c>
      <c r="C45" s="14"/>
    </row>
    <row r="46" spans="1:3" ht="12.75">
      <c r="A46" s="14">
        <f>A45+'Raw Data'!J$20/100</f>
        <v>41.03743333333333</v>
      </c>
      <c r="B46" s="14">
        <f>B$8*COS(2*PI()*A46/C$8+D$8)</f>
        <v>-307.6879878977214</v>
      </c>
      <c r="C46" s="14"/>
    </row>
    <row r="47" spans="1:3" ht="12.75">
      <c r="A47" s="14">
        <f>A46+'Raw Data'!J$20/100</f>
        <v>42.244416666666666</v>
      </c>
      <c r="B47" s="14">
        <f>B$8*COS(2*PI()*A47/C$8+D$8)</f>
        <v>-321.46813675271426</v>
      </c>
      <c r="C47" s="14"/>
    </row>
    <row r="48" spans="1:3" ht="12.75">
      <c r="A48" s="14">
        <f>A47+'Raw Data'!J$20/100</f>
        <v>43.4514</v>
      </c>
      <c r="B48" s="14">
        <f>B$8*COS(2*PI()*A48/C$8+D$8)</f>
        <v>-334.6205236957194</v>
      </c>
      <c r="C48" s="14"/>
    </row>
    <row r="49" spans="1:3" ht="12.75">
      <c r="A49" s="14">
        <f>A48+'Raw Data'!J$20/100</f>
        <v>44.65838333333333</v>
      </c>
      <c r="B49" s="14">
        <f>B$8*COS(2*PI()*A49/C$8+D$8)</f>
        <v>-347.1194647891062</v>
      </c>
      <c r="C49" s="14"/>
    </row>
    <row r="50" spans="1:3" ht="12.75">
      <c r="A50" s="14">
        <f>A49+'Raw Data'!J$20/100</f>
        <v>45.86536666666667</v>
      </c>
      <c r="B50" s="14">
        <f>B$8*COS(2*PI()*A50/C$8+D$8)</f>
        <v>-358.94055214213375</v>
      </c>
      <c r="C50" s="14"/>
    </row>
    <row r="51" spans="1:3" ht="12.75">
      <c r="A51" s="14">
        <f>A50+'Raw Data'!J$20/100</f>
        <v>47.07235</v>
      </c>
      <c r="B51" s="14">
        <f>B$8*COS(2*PI()*A51/C$8+D$8)</f>
        <v>-370.0607015745985</v>
      </c>
      <c r="C51" s="14"/>
    </row>
    <row r="52" spans="1:3" ht="12.75">
      <c r="A52" s="14">
        <f>A51+'Raw Data'!J$20/100</f>
        <v>48.279333333333334</v>
      </c>
      <c r="B52" s="14">
        <f>B$8*COS(2*PI()*A52/C$8+D$8)</f>
        <v>-380.4581976955448</v>
      </c>
      <c r="C52" s="14"/>
    </row>
    <row r="53" spans="1:3" ht="12.75">
      <c r="A53" s="14">
        <f>A52+'Raw Data'!J$20/100</f>
        <v>49.48631666666667</v>
      </c>
      <c r="B53" s="14">
        <f>B$8*COS(2*PI()*A53/C$8+D$8)</f>
        <v>-390.1127363090089</v>
      </c>
      <c r="C53" s="14"/>
    </row>
    <row r="54" spans="1:3" ht="12.75">
      <c r="A54" s="14">
        <f>A53+'Raw Data'!J$20/100</f>
        <v>50.6933</v>
      </c>
      <c r="B54" s="14">
        <f>B$8*COS(2*PI()*A54/C$8+D$8)</f>
        <v>-399.00546406398485</v>
      </c>
      <c r="C54" s="14"/>
    </row>
    <row r="55" spans="1:3" ht="12.75">
      <c r="A55" s="14">
        <f>A54+'Raw Data'!J$20/100</f>
        <v>51.900283333333334</v>
      </c>
      <c r="B55" s="14">
        <f>B$8*COS(2*PI()*A55/C$8+D$8)</f>
        <v>-407.1190152711868</v>
      </c>
      <c r="C55" s="14"/>
    </row>
    <row r="56" spans="1:3" ht="12.75">
      <c r="A56" s="14">
        <f>A55+'Raw Data'!J$20/100</f>
        <v>53.10726666666667</v>
      </c>
      <c r="B56" s="14">
        <f>B$8*COS(2*PI()*A56/C$8+D$8)</f>
        <v>-414.43754581470847</v>
      </c>
      <c r="C56" s="14"/>
    </row>
    <row r="57" spans="1:3" ht="12.75">
      <c r="A57" s="14">
        <f>A56+'Raw Data'!J$20/100</f>
        <v>54.31425</v>
      </c>
      <c r="B57" s="14">
        <f>B$8*COS(2*PI()*A57/C$8+D$8)</f>
        <v>-420.94676409236075</v>
      </c>
      <c r="C57" s="14"/>
    </row>
    <row r="58" spans="1:3" ht="12.75">
      <c r="A58" s="14">
        <f>A57+'Raw Data'!J$20/100</f>
        <v>55.521233333333335</v>
      </c>
      <c r="B58" s="14">
        <f>B$8*COS(2*PI()*A58/C$8+D$8)</f>
        <v>-426.633958924265</v>
      </c>
      <c r="C58" s="14"/>
    </row>
    <row r="59" spans="1:3" ht="12.75">
      <c r="A59" s="14">
        <f>A58+'Raw Data'!J$20/100</f>
        <v>56.72821666666667</v>
      </c>
      <c r="B59" s="14">
        <f>B$8*COS(2*PI()*A59/C$8+D$8)</f>
        <v>-431.4880243752029</v>
      </c>
      <c r="C59" s="14"/>
    </row>
    <row r="60" spans="1:3" ht="12.75">
      <c r="A60" s="14">
        <f>A59+'Raw Data'!J$20/100</f>
        <v>57.9352</v>
      </c>
      <c r="B60" s="14">
        <f>B$8*COS(2*PI()*A60/C$8+D$8)</f>
        <v>-435.49948144225</v>
      </c>
      <c r="C60" s="14"/>
    </row>
    <row r="61" spans="1:3" ht="12.75">
      <c r="A61" s="14">
        <f>A60+'Raw Data'!J$20/100</f>
        <v>59.142183333333335</v>
      </c>
      <c r="B61" s="14">
        <f>B$8*COS(2*PI()*A61/C$8+D$8)</f>
        <v>-438.6604965653412</v>
      </c>
      <c r="C61" s="14"/>
    </row>
    <row r="62" spans="1:3" ht="12.75">
      <c r="A62" s="14">
        <f>A61+'Raw Data'!J$20/100</f>
        <v>60.34916666666667</v>
      </c>
      <c r="B62" s="14">
        <f>B$8*COS(2*PI()*A62/C$8+D$8)</f>
        <v>-440.964896924621</v>
      </c>
      <c r="C62" s="14"/>
    </row>
    <row r="63" spans="1:3" ht="12.75">
      <c r="A63" s="14">
        <f>A62+'Raw Data'!J$20/100</f>
        <v>61.55615</v>
      </c>
      <c r="B63" s="14">
        <f>B$8*COS(2*PI()*A63/C$8+D$8)</f>
        <v>-442.40818249470516</v>
      </c>
      <c r="C63" s="14"/>
    </row>
    <row r="64" spans="1:3" ht="12.75">
      <c r="A64" s="14">
        <f>A63+'Raw Data'!J$20/100</f>
        <v>62.763133333333336</v>
      </c>
      <c r="B64" s="14">
        <f>B$8*COS(2*PI()*A64/C$8+D$8)</f>
        <v>-442.98753483231627</v>
      </c>
      <c r="C64" s="14"/>
    </row>
    <row r="65" spans="1:3" ht="12.75">
      <c r="A65" s="14">
        <f>A64+'Raw Data'!J$20/100</f>
        <v>63.97011666666667</v>
      </c>
      <c r="B65" s="14">
        <f>B$8*COS(2*PI()*A65/C$8+D$8)</f>
        <v>-442.7018225801295</v>
      </c>
      <c r="C65" s="14"/>
    </row>
    <row r="66" spans="1:3" ht="12.75">
      <c r="A66" s="14">
        <f>A65+'Raw Data'!J$20/100</f>
        <v>65.1771</v>
      </c>
      <c r="B66" s="14">
        <f>B$8*COS(2*PI()*A66/C$8+D$8)</f>
        <v>-441.551603676084</v>
      </c>
      <c r="C66" s="14"/>
    </row>
    <row r="67" spans="1:3" ht="12.75">
      <c r="A67" s="14">
        <f>A66+'Raw Data'!J$20/100</f>
        <v>66.38408333333332</v>
      </c>
      <c r="B67" s="14">
        <f>B$8*COS(2*PI()*A67/C$8+D$8)</f>
        <v>-439.5391242638434</v>
      </c>
      <c r="C67" s="14"/>
    </row>
    <row r="68" spans="1:3" ht="12.75">
      <c r="A68" s="14">
        <f>A67+'Raw Data'!J$20/100</f>
        <v>67.59106666666665</v>
      </c>
      <c r="B68" s="14">
        <f>B$8*COS(2*PI()*A68/C$8+D$8)</f>
        <v>-436.6683143065337</v>
      </c>
      <c r="C68" s="14"/>
    </row>
    <row r="69" spans="1:3" ht="12.75">
      <c r="A69" s="14">
        <f>A68+'Raw Data'!J$20/100</f>
        <v>68.79804999999998</v>
      </c>
      <c r="B69" s="14">
        <f>B$8*COS(2*PI()*A69/C$8+D$8)</f>
        <v>-432.9447799123247</v>
      </c>
      <c r="C69" s="14"/>
    </row>
    <row r="70" spans="1:3" ht="12.75">
      <c r="A70" s="14">
        <f>A69+'Raw Data'!J$20/100</f>
        <v>70.0050333333333</v>
      </c>
      <c r="B70" s="14">
        <f>B$8*COS(2*PI()*A70/C$8+D$8)</f>
        <v>-428.37579238684026</v>
      </c>
      <c r="C70" s="14"/>
    </row>
    <row r="71" spans="1:3" ht="12.75">
      <c r="A71" s="14">
        <f>A70+'Raw Data'!J$20/100</f>
        <v>71.21201666666663</v>
      </c>
      <c r="B71" s="14">
        <f>B$8*COS(2*PI()*A71/C$8+D$8)</f>
        <v>-422.9702740337769</v>
      </c>
      <c r="C71" s="14"/>
    </row>
    <row r="72" spans="1:3" ht="12.75">
      <c r="A72" s="14">
        <f>A71+'Raw Data'!J$20/100</f>
        <v>72.41899999999995</v>
      </c>
      <c r="B72" s="14">
        <f>B$8*COS(2*PI()*A72/C$8+D$8)</f>
        <v>-416.7387807314584</v>
      </c>
      <c r="C72" s="14"/>
    </row>
    <row r="73" spans="1:3" ht="12.75">
      <c r="A73" s="14">
        <f>A72+'Raw Data'!J$20/100</f>
        <v>73.62598333333328</v>
      </c>
      <c r="B73" s="14">
        <f>B$8*COS(2*PI()*A73/C$8+D$8)</f>
        <v>-409.6934813193524</v>
      </c>
      <c r="C73" s="14"/>
    </row>
    <row r="74" spans="1:3" ht="12.75">
      <c r="A74" s="14">
        <f>A73+'Raw Data'!J$20/100</f>
        <v>74.83296666666661</v>
      </c>
      <c r="B74" s="14">
        <f>B$8*COS(2*PI()*A74/C$8+D$8)</f>
        <v>-401.84813383479997</v>
      </c>
      <c r="C74" s="14"/>
    </row>
    <row r="75" spans="1:3" ht="12.75">
      <c r="A75" s="14">
        <f>A74+'Raw Data'!J$20/100</f>
        <v>76.03994999999993</v>
      </c>
      <c r="B75" s="14">
        <f>B$8*COS(2*PI()*A75/C$8+D$8)</f>
        <v>-393.2180586463666</v>
      </c>
      <c r="C75" s="14"/>
    </row>
    <row r="76" spans="1:3" ht="12.75">
      <c r="A76" s="14">
        <f>A75+'Raw Data'!J$20/100</f>
        <v>77.24693333333326</v>
      </c>
      <c r="B76" s="14">
        <f>B$8*COS(2*PI()*A76/C$8+D$8)</f>
        <v>-383.82010853627696</v>
      </c>
      <c r="C76" s="14"/>
    </row>
    <row r="77" spans="1:3" ht="12.75">
      <c r="A77" s="14">
        <f>A76+'Raw Data'!J$20/100</f>
        <v>78.45391666666659</v>
      </c>
      <c r="B77" s="14">
        <f>B$8*COS(2*PI()*A77/C$8+D$8)</f>
        <v>-373.6726357903581</v>
      </c>
      <c r="C77" s="14"/>
    </row>
    <row r="78" spans="1:3" ht="12.75">
      <c r="A78" s="14">
        <f>A77+'Raw Data'!J$20/100</f>
        <v>79.66089999999991</v>
      </c>
      <c r="B78" s="14">
        <f>B$8*COS(2*PI()*A78/C$8+D$8)</f>
        <v>-362.79545635975546</v>
      </c>
      <c r="C78" s="14"/>
    </row>
    <row r="79" spans="1:3" ht="12.75">
      <c r="A79" s="14">
        <f>A78+'Raw Data'!J$20/100</f>
        <v>80.86788333333324</v>
      </c>
      <c r="B79" s="14">
        <f>B$8*COS(2*PI()*A79/C$8+D$8)</f>
        <v>-351.2098111644102</v>
      </c>
      <c r="C79" s="14"/>
    </row>
    <row r="80" spans="1:3" ht="12.75">
      <c r="A80" s="14">
        <f>A79+'Raw Data'!J$20/100</f>
        <v>82.07486666666657</v>
      </c>
      <c r="B80" s="14">
        <f>B$8*COS(2*PI()*A80/C$8+D$8)</f>
        <v>-338.9383246138609</v>
      </c>
      <c r="C80" s="14"/>
    </row>
    <row r="81" spans="1:3" ht="12.75">
      <c r="A81" s="14">
        <f>A80+'Raw Data'!J$20/100</f>
        <v>83.28184999999989</v>
      </c>
      <c r="B81" s="14">
        <f>B$8*COS(2*PI()*A81/C$8+D$8)</f>
        <v>-326.0049604263714</v>
      </c>
      <c r="C81" s="14"/>
    </row>
    <row r="82" spans="1:3" ht="12.75">
      <c r="A82" s="14">
        <f>A81+'Raw Data'!J$20/100</f>
        <v>84.48883333333322</v>
      </c>
      <c r="B82" s="14">
        <f>B$8*COS(2*PI()*A82/C$8+D$8)</f>
        <v>-312.4349748326607</v>
      </c>
      <c r="C82" s="14"/>
    </row>
    <row r="83" spans="1:3" ht="12.75">
      <c r="A83" s="14">
        <f>A82+'Raw Data'!J$20/100</f>
        <v>85.69581666666654</v>
      </c>
      <c r="B83" s="14">
        <f>B$8*COS(2*PI()*A83/C$8+D$8)</f>
        <v>-298.2548672556207</v>
      </c>
      <c r="C83" s="14"/>
    </row>
    <row r="84" spans="1:3" ht="12.75">
      <c r="A84" s="14">
        <f>A83+'Raw Data'!J$20/100</f>
        <v>86.90279999999987</v>
      </c>
      <c r="B84" s="14">
        <f>B$8*COS(2*PI()*A84/C$8+D$8)</f>
        <v>-283.4923285623297</v>
      </c>
      <c r="C84" s="14"/>
    </row>
    <row r="85" spans="1:3" ht="12.75">
      <c r="A85" s="14">
        <f>A84+'Raw Data'!J$20/100</f>
        <v>88.1097833333332</v>
      </c>
      <c r="B85" s="14">
        <f>B$8*COS(2*PI()*A85/C$8+D$8)</f>
        <v>-268.17618698941925</v>
      </c>
      <c r="C85" s="14"/>
    </row>
    <row r="86" spans="1:3" ht="12.75">
      <c r="A86" s="14">
        <f>A85+'Raw Data'!J$20/100</f>
        <v>89.31676666666652</v>
      </c>
      <c r="B86" s="14">
        <f>B$8*COS(2*PI()*A86/C$8+D$8)</f>
        <v>-252.3363518473898</v>
      </c>
      <c r="C86" s="14"/>
    </row>
    <row r="87" spans="1:3" ht="12.75">
      <c r="A87" s="14">
        <f>A86+'Raw Data'!J$20/100</f>
        <v>90.52374999999985</v>
      </c>
      <c r="B87" s="14">
        <f>B$8*COS(2*PI()*A87/C$8+D$8)</f>
        <v>-236.0037551138081</v>
      </c>
      <c r="C87" s="14"/>
    </row>
    <row r="88" spans="1:3" ht="12.75">
      <c r="A88" s="14">
        <f>A87+'Raw Data'!J$20/100</f>
        <v>91.73073333333318</v>
      </c>
      <c r="B88" s="14">
        <f>B$8*COS(2*PI()*A88/C$8+D$8)</f>
        <v>-219.21029102944252</v>
      </c>
      <c r="C88" s="14"/>
    </row>
    <row r="89" spans="1:3" ht="12.75">
      <c r="A89" s="14">
        <f>A88+'Raw Data'!J$20/100</f>
        <v>92.9377166666665</v>
      </c>
      <c r="B89" s="14">
        <f>B$8*COS(2*PI()*A89/C$8+D$8)</f>
        <v>-201.9887538152977</v>
      </c>
      <c r="C89" s="14"/>
    </row>
    <row r="90" spans="1:3" ht="12.75">
      <c r="A90" s="14">
        <f>A89+'Raw Data'!J$20/100</f>
        <v>94.14469999999983</v>
      </c>
      <c r="B90" s="14">
        <f>B$8*COS(2*PI()*A90/C$8+D$8)</f>
        <v>-184.37277363216737</v>
      </c>
      <c r="C90" s="14"/>
    </row>
    <row r="91" spans="1:3" ht="12.75">
      <c r="A91" s="14">
        <f>A90+'Raw Data'!J$20/100</f>
        <v>95.35168333333316</v>
      </c>
      <c r="B91" s="14">
        <f>B$8*COS(2*PI()*A91/C$8+D$8)</f>
        <v>-166.3967509077666</v>
      </c>
      <c r="C91" s="14"/>
    </row>
    <row r="92" spans="1:3" ht="12.75">
      <c r="A92" s="14">
        <f>A91+'Raw Data'!J$20/100</f>
        <v>96.55866666666648</v>
      </c>
      <c r="B92" s="14">
        <f>B$8*COS(2*PI()*A92/C$8+D$8)</f>
        <v>-148.0957891596928</v>
      </c>
      <c r="C92" s="14"/>
    </row>
    <row r="93" spans="1:3" ht="12.75">
      <c r="A93" s="14">
        <f>A92+'Raw Data'!J$20/100</f>
        <v>97.76564999999981</v>
      </c>
      <c r="B93" s="14">
        <f>B$8*COS(2*PI()*A93/C$8+D$8)</f>
        <v>-129.50562644539193</v>
      </c>
      <c r="C93" s="14"/>
    </row>
    <row r="94" spans="1:3" ht="12.75">
      <c r="A94" s="14">
        <f>A93+'Raw Data'!J$20/100</f>
        <v>98.97263333333314</v>
      </c>
      <c r="B94" s="14">
        <f>B$8*COS(2*PI()*A94/C$8+D$8)</f>
        <v>-110.66256557299714</v>
      </c>
      <c r="C94" s="14"/>
    </row>
    <row r="95" spans="1:3" ht="12.75">
      <c r="A95" s="14">
        <f>A94+'Raw Data'!J$20/100</f>
        <v>100.17961666666646</v>
      </c>
      <c r="B95" s="14">
        <f>B$8*COS(2*PI()*A95/C$8+D$8)</f>
        <v>-91.60340320932761</v>
      </c>
      <c r="C95" s="14"/>
    </row>
    <row r="96" spans="1:3" ht="12.75">
      <c r="A96" s="14">
        <f>A95+'Raw Data'!J$20/100</f>
        <v>101.38659999999979</v>
      </c>
      <c r="B96" s="14">
        <f>B$8*COS(2*PI()*A96/C$8+D$8)</f>
        <v>-72.36535802347846</v>
      </c>
      <c r="C96" s="14"/>
    </row>
    <row r="97" spans="1:3" ht="12.75">
      <c r="A97" s="14">
        <f>A96+'Raw Data'!J$20/100</f>
        <v>102.59358333333311</v>
      </c>
      <c r="B97" s="14">
        <f>B$8*COS(2*PI()*A97/C$8+D$8)</f>
        <v>-52.98599800632595</v>
      </c>
      <c r="C97" s="14"/>
    </row>
    <row r="98" spans="1:3" ht="12.75">
      <c r="A98" s="14">
        <f>A97+'Raw Data'!J$20/100</f>
        <v>103.80056666666644</v>
      </c>
      <c r="B98" s="14">
        <f>B$8*COS(2*PI()*A98/C$8+D$8)</f>
        <v>-33.50316710788166</v>
      </c>
      <c r="C98" s="14"/>
    </row>
    <row r="99" spans="1:3" ht="12.75">
      <c r="A99" s="14">
        <f>A98+'Raw Data'!J$20/100</f>
        <v>105.00754999999977</v>
      </c>
      <c r="B99" s="14">
        <f>B$8*COS(2*PI()*A99/C$8+D$8)</f>
        <v>-13.954911335751236</v>
      </c>
      <c r="C99" s="14"/>
    </row>
    <row r="100" spans="1:3" ht="12.75">
      <c r="A100" s="14">
        <f>A99+'Raw Data'!J$20/100</f>
        <v>106.2145333333331</v>
      </c>
      <c r="B100" s="14">
        <f>B$8*COS(2*PI()*A100/C$8+D$8)</f>
        <v>5.620595540984356</v>
      </c>
      <c r="C100" s="14"/>
    </row>
    <row r="101" spans="1:3" ht="12.75">
      <c r="A101" s="14">
        <f>A100+'Raw Data'!J$20/100</f>
        <v>107.42151666666642</v>
      </c>
      <c r="B101" s="14">
        <f>B$8*COS(2*PI()*A101/C$8+D$8)</f>
        <v>25.185126537376224</v>
      </c>
      <c r="C101" s="14"/>
    </row>
    <row r="102" spans="1:3" ht="12.75">
      <c r="A102" s="14">
        <f>A101+'Raw Data'!J$20/100</f>
        <v>108.62849999999975</v>
      </c>
      <c r="B102" s="14">
        <f>B$8*COS(2*PI()*A102/C$8+D$8)</f>
        <v>44.70047610213823</v>
      </c>
      <c r="C102" s="14"/>
    </row>
    <row r="103" spans="1:3" ht="12.75">
      <c r="A103" s="14">
        <f>A102+'Raw Data'!J$20/100</f>
        <v>109.83548333333307</v>
      </c>
      <c r="B103" s="14">
        <f>B$8*COS(2*PI()*A103/C$8+D$8)</f>
        <v>64.1285347253221</v>
      </c>
      <c r="C103" s="14"/>
    </row>
    <row r="104" spans="1:3" ht="12.75">
      <c r="A104" s="14">
        <f>A103+'Raw Data'!J$20/100</f>
        <v>111.0424666666664</v>
      </c>
      <c r="B104" s="14">
        <f>B$8*COS(2*PI()*A104/C$8+D$8)</f>
        <v>83.43136335843977</v>
      </c>
      <c r="C104" s="14"/>
    </row>
    <row r="105" spans="1:3" ht="12.75">
      <c r="A105" s="14">
        <f>A104+'Raw Data'!J$20/100</f>
        <v>112.24944999999973</v>
      </c>
      <c r="B105" s="14">
        <f>B$8*COS(2*PI()*A105/C$8+D$8)</f>
        <v>102.57126750171312</v>
      </c>
      <c r="C105" s="14"/>
    </row>
    <row r="106" spans="1:3" ht="12.75">
      <c r="A106" s="14">
        <f>A105+'Raw Data'!J$20/100</f>
        <v>113.45643333333305</v>
      </c>
      <c r="B106" s="14">
        <f>B$8*COS(2*PI()*A106/C$8+D$8)</f>
        <v>121.51087081376745</v>
      </c>
      <c r="C106" s="14"/>
    </row>
    <row r="107" spans="1:3" ht="12.75">
      <c r="A107" s="14">
        <f>A106+'Raw Data'!J$20/100</f>
        <v>114.66341666666638</v>
      </c>
      <c r="B107" s="14">
        <f>B$8*COS(2*PI()*A107/C$8+D$8)</f>
        <v>140.2131881000285</v>
      </c>
      <c r="C107" s="14"/>
    </row>
    <row r="108" spans="1:3" ht="12.75">
      <c r="A108" s="14">
        <f>A107+'Raw Data'!J$20/100</f>
        <v>115.8703999999997</v>
      </c>
      <c r="B108" s="14">
        <f>B$8*COS(2*PI()*A108/C$8+D$8)</f>
        <v>158.6416975372856</v>
      </c>
      <c r="C108" s="14"/>
    </row>
    <row r="109" spans="1:3" ht="12.75">
      <c r="A109" s="14">
        <f>A108+'Raw Data'!J$20/100</f>
        <v>117.07738333333303</v>
      </c>
      <c r="B109" s="14">
        <f>B$8*COS(2*PI()*A109/C$8+D$8)</f>
        <v>176.76041199338812</v>
      </c>
      <c r="C109" s="14"/>
    </row>
    <row r="110" spans="1:3" ht="12.75">
      <c r="A110" s="14">
        <f>A109+'Raw Data'!J$20/100</f>
        <v>118.28436666666636</v>
      </c>
      <c r="B110" s="14">
        <f>B$8*COS(2*PI()*A110/C$8+D$8)</f>
        <v>194.53394930279896</v>
      </c>
      <c r="C110" s="14"/>
    </row>
    <row r="111" spans="1:3" ht="12.75">
      <c r="A111" s="14">
        <f>A110+'Raw Data'!J$20/100</f>
        <v>119.49134999999968</v>
      </c>
      <c r="B111" s="14">
        <f>B$8*COS(2*PI()*A111/C$8+D$8)</f>
        <v>211.92760136076794</v>
      </c>
      <c r="C111" s="14"/>
    </row>
    <row r="112" spans="1:3" ht="12.75">
      <c r="A112" s="14">
        <f>A111+'Raw Data'!J$20/100</f>
        <v>120.69833333333301</v>
      </c>
      <c r="B112" s="14">
        <f>B$8*COS(2*PI()*A112/C$8+D$8)</f>
        <v>228.90740190120488</v>
      </c>
      <c r="C112" s="14"/>
    </row>
  </sheetData>
  <sheetProtection sheet="1"/>
  <printOptions/>
  <pageMargins left="0.25" right="0.25" top="0.25" bottom="0.25" header="0.5118055555555555" footer="0.5118055555555555"/>
  <pageSetup fitToHeight="1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112"/>
  <sheetViews>
    <sheetView zoomScale="110" zoomScaleNormal="110" workbookViewId="0" topLeftCell="A1">
      <selection activeCell="E21" sqref="E21"/>
    </sheetView>
  </sheetViews>
  <sheetFormatPr defaultColWidth="12.57421875" defaultRowHeight="12.75"/>
  <cols>
    <col min="1" max="16384" width="11.57421875" style="0" customWidth="1"/>
  </cols>
  <sheetData>
    <row r="7" spans="2:5" ht="12.75">
      <c r="B7" s="11" t="s">
        <v>67</v>
      </c>
      <c r="C7" s="11" t="s">
        <v>68</v>
      </c>
      <c r="D7" s="11" t="s">
        <v>69</v>
      </c>
      <c r="E7" s="11" t="s">
        <v>70</v>
      </c>
    </row>
    <row r="8" spans="2:5" ht="12.75">
      <c r="B8" s="12">
        <v>279</v>
      </c>
      <c r="C8" s="12">
        <v>85.6</v>
      </c>
      <c r="D8" s="12">
        <v>0.4</v>
      </c>
      <c r="E8" s="13">
        <f>SQRT(SUM(C13:C29))</f>
        <v>11.993950749931262</v>
      </c>
    </row>
    <row r="12" spans="1:3" ht="12.75">
      <c r="A12" s="14" t="s">
        <v>71</v>
      </c>
      <c r="B12" s="14" t="s">
        <v>72</v>
      </c>
      <c r="C12" s="14" t="s">
        <v>73</v>
      </c>
    </row>
    <row r="13" spans="1:3" ht="12.75">
      <c r="A13" s="14">
        <f>'Raw Data'!J$20/100</f>
        <v>1.2069833333333333</v>
      </c>
      <c r="B13" s="14">
        <f>B$8*COS(2*PI()*A13/C$8+D$8)</f>
        <v>246.35515655195366</v>
      </c>
      <c r="C13" s="14">
        <f>(B$8*COS(2*PI()*'Raw Data'!J2/C$8+D$8)-'Raw Data'!M2)^2</f>
        <v>27.28999496984213</v>
      </c>
    </row>
    <row r="14" spans="1:3" ht="12.75">
      <c r="A14" s="14">
        <f>A13+'Raw Data'!J$20/100</f>
        <v>2.4139666666666666</v>
      </c>
      <c r="B14" s="14">
        <f>B$8*COS(2*PI()*A14/C$8+D$8)</f>
        <v>233.8019166971375</v>
      </c>
      <c r="C14" s="14">
        <f>(B$8*COS(2*PI()*'Raw Data'!J3/C$8+D$8)-'Raw Data'!M3)^2</f>
        <v>11.984631141110428</v>
      </c>
    </row>
    <row r="15" spans="1:3" ht="12.75">
      <c r="A15" s="14">
        <f>A14+'Raw Data'!J$20/100</f>
        <v>3.6209499999999997</v>
      </c>
      <c r="B15" s="14">
        <f>B$8*COS(2*PI()*A15/C$8+D$8)</f>
        <v>219.41476380796624</v>
      </c>
      <c r="C15" s="14">
        <f>(B$8*COS(2*PI()*'Raw Data'!J4/C$8+D$8)-'Raw Data'!M4)^2</f>
        <v>22.868965767023443</v>
      </c>
    </row>
    <row r="16" spans="1:3" ht="12.75">
      <c r="A16" s="14">
        <f>A15+'Raw Data'!J$20/100</f>
        <v>4.827933333333333</v>
      </c>
      <c r="B16" s="14">
        <f>B$8*COS(2*PI()*A16/C$8+D$8)</f>
        <v>203.30654891484812</v>
      </c>
      <c r="C16" s="14">
        <f>(B$8*COS(2*PI()*'Raw Data'!J5/C$8+D$8)-'Raw Data'!M5)^2</f>
        <v>4.834530043592593</v>
      </c>
    </row>
    <row r="17" spans="1:3" ht="12.75">
      <c r="A17" s="14">
        <f>A16+'Raw Data'!J$20/100</f>
        <v>6.034916666666667</v>
      </c>
      <c r="B17" s="14">
        <f>B$8*COS(2*PI()*A17/C$8+D$8)</f>
        <v>185.6036228436019</v>
      </c>
      <c r="C17" s="14">
        <f>(B$8*COS(2*PI()*'Raw Data'!J6/C$8+D$8)-'Raw Data'!M6)^2</f>
        <v>5.785284132463955</v>
      </c>
    </row>
    <row r="18" spans="1:3" ht="12.75">
      <c r="A18" s="14">
        <f>A17+'Raw Data'!J$20/100</f>
        <v>7.2419</v>
      </c>
      <c r="B18" s="14">
        <f>B$8*COS(2*PI()*A18/C$8+D$8)</f>
        <v>166.4448451353593</v>
      </c>
      <c r="C18" s="14">
        <f>(B$8*COS(2*PI()*'Raw Data'!J7/C$8+D$8)-'Raw Data'!M7)^2</f>
        <v>1.9643003728870803</v>
      </c>
    </row>
    <row r="19" spans="1:3" ht="12.75">
      <c r="A19" s="14">
        <f>A18+'Raw Data'!J$20/100</f>
        <v>8.448883333333333</v>
      </c>
      <c r="B19" s="14">
        <f>B$8*COS(2*PI()*A19/C$8+D$8)</f>
        <v>145.98049484966702</v>
      </c>
      <c r="C19" s="14">
        <f>(B$8*COS(2*PI()*'Raw Data'!J8/C$8+D$8)-'Raw Data'!M8)^2</f>
        <v>2.9075160270565297</v>
      </c>
    </row>
    <row r="20" spans="1:3" ht="12.75">
      <c r="A20" s="14">
        <f>A19+'Raw Data'!J$20/100</f>
        <v>9.655866666666666</v>
      </c>
      <c r="B20" s="14">
        <f>B$8*COS(2*PI()*A20/C$8+D$8)</f>
        <v>124.37109179431238</v>
      </c>
      <c r="C20" s="14">
        <f>(B$8*COS(2*PI()*'Raw Data'!J9/C$8+D$8)-'Raw Data'!M9)^2</f>
        <v>16.082566333807982</v>
      </c>
    </row>
    <row r="21" spans="1:3" ht="12.75">
      <c r="A21" s="14">
        <f>A20+'Raw Data'!J$20/100</f>
        <v>10.86285</v>
      </c>
      <c r="B21" s="14">
        <f>B$8*COS(2*PI()*A21/C$8+D$8)</f>
        <v>101.78613742799898</v>
      </c>
      <c r="C21" s="14">
        <f>(B$8*COS(2*PI()*'Raw Data'!J10/C$8+D$8)-'Raw Data'!M10)^2</f>
        <v>9.871444045299956</v>
      </c>
    </row>
    <row r="22" spans="1:3" ht="12.75">
      <c r="A22" s="14">
        <f>A21+'Raw Data'!J$20/100</f>
        <v>12.069833333333333</v>
      </c>
      <c r="B22" s="14">
        <f>B$8*COS(2*PI()*A22/C$8+D$8)</f>
        <v>78.40278531207402</v>
      </c>
      <c r="C22" s="14">
        <f>(B$8*COS(2*PI()*'Raw Data'!J11/C$8+D$8)-'Raw Data'!M11)^2</f>
        <v>14.41044607579667</v>
      </c>
    </row>
    <row r="23" spans="1:3" ht="12.75">
      <c r="A23" s="14">
        <f>A22+'Raw Data'!J$20/100</f>
        <v>13.276816666666667</v>
      </c>
      <c r="B23" s="14">
        <f>B$8*COS(2*PI()*A23/C$8+D$8)</f>
        <v>54.40445154011827</v>
      </c>
      <c r="C23" s="14">
        <f>(B$8*COS(2*PI()*'Raw Data'!J12/C$8+D$8)-'Raw Data'!M12)^2</f>
        <v>0.00013801285076676557</v>
      </c>
    </row>
    <row r="24" spans="1:3" ht="12.75">
      <c r="A24" s="14">
        <f>A23+'Raw Data'!J$20/100</f>
        <v>14.4838</v>
      </c>
      <c r="B24" s="14">
        <f>B$8*COS(2*PI()*A24/C$8+D$8)</f>
        <v>29.979376045015698</v>
      </c>
      <c r="C24" s="14">
        <f>(B$8*COS(2*PI()*'Raw Data'!J13/C$8+D$8)-'Raw Data'!M13)^2</f>
        <v>7.9370209823218385</v>
      </c>
    </row>
    <row r="25" spans="1:3" ht="12.75">
      <c r="A25" s="14">
        <f>A24+'Raw Data'!J$20/100</f>
        <v>15.690783333333334</v>
      </c>
      <c r="B25" s="14">
        <f>B$8*COS(2*PI()*A25/C$8+D$8)</f>
        <v>5.3191460684296406</v>
      </c>
      <c r="C25" s="14">
        <f>(B$8*COS(2*PI()*'Raw Data'!J14/C$8+D$8)-'Raw Data'!M14)^2</f>
        <v>0.5019977442126642</v>
      </c>
    </row>
    <row r="26" spans="1:3" ht="12.75">
      <c r="A26" s="14">
        <f>A25+'Raw Data'!J$20/100</f>
        <v>16.897766666666666</v>
      </c>
      <c r="B26" s="14">
        <f>B$8*COS(2*PI()*A26/C$8+D$8)</f>
        <v>-19.382806625593318</v>
      </c>
      <c r="C26" s="14">
        <f>(B$8*COS(2*PI()*'Raw Data'!J15/C$8+D$8)-'Raw Data'!M15)^2</f>
        <v>5.058877238927093</v>
      </c>
    </row>
    <row r="27" spans="1:3" ht="12.75">
      <c r="A27" s="14">
        <f>A26+'Raw Data'!J$20/100</f>
        <v>18.10475</v>
      </c>
      <c r="B27" s="14">
        <f>B$8*COS(2*PI()*A27/C$8+D$8)</f>
        <v>-43.9327230052214</v>
      </c>
      <c r="C27" s="14">
        <f>(B$8*COS(2*PI()*'Raw Data'!J16/C$8+D$8)-'Raw Data'!M16)^2</f>
        <v>1.958884944893433</v>
      </c>
    </row>
    <row r="28" spans="1:3" ht="12.75">
      <c r="A28" s="14">
        <f>A27+'Raw Data'!J$20/100</f>
        <v>19.311733333333333</v>
      </c>
      <c r="B28" s="14">
        <f>B$8*COS(2*PI()*A28/C$8+D$8)</f>
        <v>-68.13803659248518</v>
      </c>
      <c r="C28" s="14">
        <f>(B$8*COS(2*PI()*'Raw Data'!J17/C$8+D$8)-'Raw Data'!M17)^2</f>
        <v>9.388616040779654</v>
      </c>
    </row>
    <row r="29" spans="1:3" ht="12.75">
      <c r="A29" s="14">
        <f>A28+'Raw Data'!J$20/100</f>
        <v>20.518716666666666</v>
      </c>
      <c r="B29" s="14">
        <f>B$8*COS(2*PI()*A29/C$8+D$8)</f>
        <v>-91.80888393067968</v>
      </c>
      <c r="C29" s="14">
        <f>(B$8*COS(2*PI()*'Raw Data'!J18/C$8+D$8)-'Raw Data'!M18)^2</f>
        <v>1.0096407189104895</v>
      </c>
    </row>
    <row r="30" spans="1:3" ht="12.75">
      <c r="A30" s="14">
        <f>A29+'Raw Data'!J$20/100</f>
        <v>21.7257</v>
      </c>
      <c r="B30" s="14">
        <f>B$8*COS(2*PI()*A30/C$8+D$8)</f>
        <v>-114.75959384960667</v>
      </c>
      <c r="C30" s="14"/>
    </row>
    <row r="31" spans="1:3" ht="12.75">
      <c r="A31" s="14">
        <f>A30+'Raw Data'!J$20/100</f>
        <v>22.932683333333333</v>
      </c>
      <c r="B31" s="14">
        <f>B$8*COS(2*PI()*A31/C$8+D$8)</f>
        <v>-136.81014384704446</v>
      </c>
      <c r="C31" s="14"/>
    </row>
    <row r="32" spans="1:3" ht="12.75">
      <c r="A32" s="14">
        <f>A31+'Raw Data'!J$20/100</f>
        <v>24.139666666666667</v>
      </c>
      <c r="B32" s="14">
        <f>B$8*COS(2*PI()*A32/C$8+D$8)</f>
        <v>-157.78757216277216</v>
      </c>
      <c r="C32" s="14"/>
    </row>
    <row r="33" spans="1:3" ht="12.75">
      <c r="A33" s="14">
        <f>A32+'Raw Data'!J$20/100</f>
        <v>25.34665</v>
      </c>
      <c r="B33" s="14">
        <f>B$8*COS(2*PI()*A33/C$8+D$8)</f>
        <v>-177.52733446901448</v>
      </c>
      <c r="C33" s="14"/>
    </row>
    <row r="34" spans="1:3" ht="12.75">
      <c r="A34" s="14">
        <f>A33+'Raw Data'!J$20/100</f>
        <v>26.553633333333334</v>
      </c>
      <c r="B34" s="14">
        <f>B$8*COS(2*PI()*A34/C$8+D$8)</f>
        <v>-195.87459453559904</v>
      </c>
      <c r="C34" s="14"/>
    </row>
    <row r="35" spans="1:3" ht="12.75">
      <c r="A35" s="14">
        <f>A34+'Raw Data'!J$20/100</f>
        <v>27.760616666666667</v>
      </c>
      <c r="B35" s="14">
        <f>B$8*COS(2*PI()*A35/C$8+D$8)</f>
        <v>-212.6854387460075</v>
      </c>
      <c r="C35" s="14"/>
    </row>
    <row r="36" spans="1:3" ht="12.75">
      <c r="A36" s="14">
        <f>A35+'Raw Data'!J$20/100</f>
        <v>28.9676</v>
      </c>
      <c r="B36" s="14">
        <f>B$8*COS(2*PI()*A36/C$8+D$8)</f>
        <v>-227.82800493780962</v>
      </c>
      <c r="C36" s="14"/>
    </row>
    <row r="37" spans="1:3" ht="12.75">
      <c r="A37" s="14">
        <f>A36+'Raw Data'!J$20/100</f>
        <v>30.174583333333334</v>
      </c>
      <c r="B37" s="14">
        <f>B$8*COS(2*PI()*A37/C$8+D$8)</f>
        <v>-241.18351671299715</v>
      </c>
      <c r="C37" s="14"/>
    </row>
    <row r="38" spans="1:3" ht="12.75">
      <c r="A38" s="14">
        <f>A37+'Raw Data'!J$20/100</f>
        <v>31.381566666666668</v>
      </c>
      <c r="B38" s="14">
        <f>B$8*COS(2*PI()*A38/C$8+D$8)</f>
        <v>-252.64721510521508</v>
      </c>
      <c r="C38" s="14"/>
    </row>
    <row r="39" spans="1:3" ht="12.75">
      <c r="A39" s="14">
        <f>A38+'Raw Data'!J$20/100</f>
        <v>32.58855</v>
      </c>
      <c r="B39" s="14">
        <f>B$8*COS(2*PI()*A39/C$8+D$8)</f>
        <v>-262.1291802960103</v>
      </c>
      <c r="C39" s="14"/>
    </row>
    <row r="40" spans="1:3" ht="12.75">
      <c r="A40" s="14">
        <f>A39+'Raw Data'!J$20/100</f>
        <v>33.79553333333333</v>
      </c>
      <c r="B40" s="14">
        <f>B$8*COS(2*PI()*A40/C$8+D$8)</f>
        <v>-269.55503693465715</v>
      </c>
      <c r="C40" s="14"/>
    </row>
    <row r="41" spans="1:3" ht="12.75">
      <c r="A41" s="14">
        <f>A40+'Raw Data'!J$20/100</f>
        <v>35.002516666666665</v>
      </c>
      <c r="B41" s="14">
        <f>B$8*COS(2*PI()*A41/C$8+D$8)</f>
        <v>-274.8665375291193</v>
      </c>
      <c r="C41" s="14"/>
    </row>
    <row r="42" spans="1:3" ht="12.75">
      <c r="A42" s="14">
        <f>A41+'Raw Data'!J$20/100</f>
        <v>36.2095</v>
      </c>
      <c r="B42" s="14">
        <f>B$8*COS(2*PI()*A42/C$8+D$8)</f>
        <v>-278.02201933210296</v>
      </c>
      <c r="C42" s="14"/>
    </row>
    <row r="43" spans="1:3" ht="12.75">
      <c r="A43" s="14">
        <f>A42+'Raw Data'!J$20/100</f>
        <v>37.41648333333333</v>
      </c>
      <c r="B43" s="14">
        <f>B$8*COS(2*PI()*A43/C$8+D$8)</f>
        <v>-278.996731138443</v>
      </c>
      <c r="C43" s="14"/>
    </row>
    <row r="44" spans="1:3" ht="12.75">
      <c r="A44" s="14">
        <f>A43+'Raw Data'!J$20/100</f>
        <v>38.623466666666666</v>
      </c>
      <c r="B44" s="14">
        <f>B$8*COS(2*PI()*A44/C$8+D$8)</f>
        <v>-277.7830274304652</v>
      </c>
      <c r="C44" s="14"/>
    </row>
    <row r="45" spans="1:3" ht="12.75">
      <c r="A45" s="14">
        <f>A44+'Raw Data'!J$20/100</f>
        <v>39.83045</v>
      </c>
      <c r="B45" s="14">
        <f>B$8*COS(2*PI()*A45/C$8+D$8)</f>
        <v>-274.39042834847186</v>
      </c>
      <c r="C45" s="14"/>
    </row>
    <row r="46" spans="1:3" ht="12.75">
      <c r="A46" s="14">
        <f>A45+'Raw Data'!J$20/100</f>
        <v>41.03743333333333</v>
      </c>
      <c r="B46" s="14">
        <f>B$8*COS(2*PI()*A46/C$8+D$8)</f>
        <v>-268.84554501595034</v>
      </c>
      <c r="C46" s="14"/>
    </row>
    <row r="47" spans="1:3" ht="12.75">
      <c r="A47" s="14">
        <f>A46+'Raw Data'!J$20/100</f>
        <v>42.244416666666666</v>
      </c>
      <c r="B47" s="14">
        <f>B$8*COS(2*PI()*A47/C$8+D$8)</f>
        <v>-261.19187080524387</v>
      </c>
      <c r="C47" s="14"/>
    </row>
    <row r="48" spans="1:3" ht="12.75">
      <c r="A48" s="14">
        <f>A47+'Raw Data'!J$20/100</f>
        <v>43.4514</v>
      </c>
      <c r="B48" s="14">
        <f>B$8*COS(2*PI()*A48/C$8+D$8)</f>
        <v>-251.48944018097117</v>
      </c>
      <c r="C48" s="14"/>
    </row>
    <row r="49" spans="1:3" ht="12.75">
      <c r="A49" s="14">
        <f>A48+'Raw Data'!J$20/100</f>
        <v>44.65838333333333</v>
      </c>
      <c r="B49" s="14">
        <f>B$8*COS(2*PI()*A49/C$8+D$8)</f>
        <v>-239.81435779718365</v>
      </c>
      <c r="C49" s="14"/>
    </row>
    <row r="50" spans="1:3" ht="12.75">
      <c r="A50" s="14">
        <f>A49+'Raw Data'!J$20/100</f>
        <v>45.86536666666667</v>
      </c>
      <c r="B50" s="14">
        <f>B$8*COS(2*PI()*A50/C$8+D$8)</f>
        <v>-226.2582015419638</v>
      </c>
      <c r="C50" s="14"/>
    </row>
    <row r="51" spans="1:3" ht="12.75">
      <c r="A51" s="14">
        <f>A50+'Raw Data'!J$20/100</f>
        <v>47.07235</v>
      </c>
      <c r="B51" s="14">
        <f>B$8*COS(2*PI()*A51/C$8+D$8)</f>
        <v>-210.92730421190893</v>
      </c>
      <c r="C51" s="14"/>
    </row>
    <row r="52" spans="1:3" ht="12.75">
      <c r="A52" s="14">
        <f>A51+'Raw Data'!J$20/100</f>
        <v>48.279333333333334</v>
      </c>
      <c r="B52" s="14">
        <f>B$8*COS(2*PI()*A52/C$8+D$8)</f>
        <v>-193.94191945095466</v>
      </c>
      <c r="C52" s="14"/>
    </row>
    <row r="53" spans="1:3" ht="12.75">
      <c r="A53" s="14">
        <f>A52+'Raw Data'!J$20/100</f>
        <v>49.48631666666667</v>
      </c>
      <c r="B53" s="14">
        <f>B$8*COS(2*PI()*A53/C$8+D$8)</f>
        <v>-175.43527849581048</v>
      </c>
      <c r="C53" s="14"/>
    </row>
    <row r="54" spans="1:3" ht="12.75">
      <c r="A54" s="14">
        <f>A53+'Raw Data'!J$20/100</f>
        <v>50.6933</v>
      </c>
      <c r="B54" s="14">
        <f>B$8*COS(2*PI()*A54/C$8+D$8)</f>
        <v>-155.55254512677948</v>
      </c>
      <c r="C54" s="14"/>
    </row>
    <row r="55" spans="1:3" ht="12.75">
      <c r="A55" s="14">
        <f>A54+'Raw Data'!J$20/100</f>
        <v>51.900283333333334</v>
      </c>
      <c r="B55" s="14">
        <f>B$8*COS(2*PI()*A55/C$8+D$8)</f>
        <v>-134.44967702119416</v>
      </c>
      <c r="C55" s="14"/>
    </row>
    <row r="56" spans="1:3" ht="12.75">
      <c r="A56" s="14">
        <f>A55+'Raw Data'!J$20/100</f>
        <v>53.10726666666667</v>
      </c>
      <c r="B56" s="14">
        <f>B$8*COS(2*PI()*A56/C$8+D$8)</f>
        <v>-112.29220244087489</v>
      </c>
      <c r="C56" s="14"/>
    </row>
    <row r="57" spans="1:3" ht="12.75">
      <c r="A57" s="14">
        <f>A56+'Raw Data'!J$20/100</f>
        <v>54.31425</v>
      </c>
      <c r="B57" s="14">
        <f>B$8*COS(2*PI()*A57/C$8+D$8)</f>
        <v>-89.25392184911676</v>
      </c>
      <c r="C57" s="14"/>
    </row>
    <row r="58" spans="1:3" ht="12.75">
      <c r="A58" s="14">
        <f>A57+'Raw Data'!J$20/100</f>
        <v>55.521233333333335</v>
      </c>
      <c r="B58" s="14">
        <f>B$8*COS(2*PI()*A58/C$8+D$8)</f>
        <v>-65.51554464156207</v>
      </c>
      <c r="C58" s="14"/>
    </row>
    <row r="59" spans="1:3" ht="12.75">
      <c r="A59" s="14">
        <f>A58+'Raw Data'!J$20/100</f>
        <v>56.72821666666667</v>
      </c>
      <c r="B59" s="14">
        <f>B$8*COS(2*PI()*A59/C$8+D$8)</f>
        <v>-41.26327168427033</v>
      </c>
      <c r="C59" s="14"/>
    </row>
    <row r="60" spans="1:3" ht="12.75">
      <c r="A60" s="14">
        <f>A59+'Raw Data'!J$20/100</f>
        <v>57.9352</v>
      </c>
      <c r="B60" s="14">
        <f>B$8*COS(2*PI()*A60/C$8+D$8)</f>
        <v>-16.68733477737997</v>
      </c>
      <c r="C60" s="14"/>
    </row>
    <row r="61" spans="1:3" ht="12.75">
      <c r="A61" s="14">
        <f>A60+'Raw Data'!J$20/100</f>
        <v>59.142183333333335</v>
      </c>
      <c r="B61" s="14">
        <f>B$8*COS(2*PI()*A61/C$8+D$8)</f>
        <v>8.019495499373251</v>
      </c>
      <c r="C61" s="14"/>
    </row>
    <row r="62" spans="1:3" ht="12.75">
      <c r="A62" s="14">
        <f>A61+'Raw Data'!J$20/100</f>
        <v>60.34916666666667</v>
      </c>
      <c r="B62" s="14">
        <f>B$8*COS(2*PI()*A62/C$8+D$8)</f>
        <v>32.66342185500805</v>
      </c>
      <c r="C62" s="14"/>
    </row>
    <row r="63" spans="1:3" ht="12.75">
      <c r="A63" s="14">
        <f>A62+'Raw Data'!J$20/100</f>
        <v>61.55615</v>
      </c>
      <c r="B63" s="14">
        <f>B$8*COS(2*PI()*A63/C$8+D$8)</f>
        <v>57.05114040904413</v>
      </c>
      <c r="C63" s="14"/>
    </row>
    <row r="64" spans="1:3" ht="12.75">
      <c r="A64" s="14">
        <f>A63+'Raw Data'!J$20/100</f>
        <v>62.763133333333336</v>
      </c>
      <c r="B64" s="14">
        <f>B$8*COS(2*PI()*A64/C$8+D$8)</f>
        <v>80.99135694299815</v>
      </c>
      <c r="C64" s="14"/>
    </row>
    <row r="65" spans="1:3" ht="12.75">
      <c r="A65" s="14">
        <f>A64+'Raw Data'!J$20/100</f>
        <v>63.97011666666667</v>
      </c>
      <c r="B65" s="14">
        <f>B$8*COS(2*PI()*A65/C$8+D$8)</f>
        <v>104.29628738834313</v>
      </c>
      <c r="C65" s="14"/>
    </row>
    <row r="66" spans="1:3" ht="12.75">
      <c r="A66" s="14">
        <f>A65+'Raw Data'!J$20/100</f>
        <v>65.1771</v>
      </c>
      <c r="B66" s="14">
        <f>B$8*COS(2*PI()*A66/C$8+D$8)</f>
        <v>126.78313078128747</v>
      </c>
      <c r="C66" s="14"/>
    </row>
    <row r="67" spans="1:3" ht="12.75">
      <c r="A67" s="14">
        <f>A66+'Raw Data'!J$20/100</f>
        <v>66.38408333333332</v>
      </c>
      <c r="B67" s="14">
        <f>B$8*COS(2*PI()*A67/C$8+D$8)</f>
        <v>148.27550313070594</v>
      </c>
      <c r="C67" s="14"/>
    </row>
    <row r="68" spans="1:3" ht="12.75">
      <c r="A68" s="14">
        <f>A67+'Raw Data'!J$20/100</f>
        <v>67.59106666666665</v>
      </c>
      <c r="B68" s="14">
        <f>B$8*COS(2*PI()*A68/C$8+D$8)</f>
        <v>168.6048209521362</v>
      </c>
      <c r="C68" s="14"/>
    </row>
    <row r="69" spans="1:3" ht="12.75">
      <c r="A69" s="14">
        <f>A68+'Raw Data'!J$20/100</f>
        <v>68.79804999999998</v>
      </c>
      <c r="B69" s="14">
        <f>B$8*COS(2*PI()*A69/C$8+D$8)</f>
        <v>187.61162361557564</v>
      </c>
      <c r="C69" s="14"/>
    </row>
    <row r="70" spans="1:3" ht="12.75">
      <c r="A70" s="14">
        <f>A69+'Raw Data'!J$20/100</f>
        <v>70.0050333333333</v>
      </c>
      <c r="B70" s="14">
        <f>B$8*COS(2*PI()*A70/C$8+D$8)</f>
        <v>205.14682413474853</v>
      </c>
      <c r="C70" s="14"/>
    </row>
    <row r="71" spans="1:3" ht="12.75">
      <c r="A71" s="14">
        <f>A70+'Raw Data'!J$20/100</f>
        <v>71.21201666666663</v>
      </c>
      <c r="B71" s="14">
        <f>B$8*COS(2*PI()*A71/C$8+D$8)</f>
        <v>221.0728785868059</v>
      </c>
      <c r="C71" s="14"/>
    </row>
    <row r="72" spans="1:3" ht="12.75">
      <c r="A72" s="14">
        <f>A71+'Raw Data'!J$20/100</f>
        <v>72.41899999999995</v>
      </c>
      <c r="B72" s="14">
        <f>B$8*COS(2*PI()*A72/C$8+D$8)</f>
        <v>235.26486498967827</v>
      </c>
      <c r="C72" s="14"/>
    </row>
    <row r="73" spans="1:3" ht="12.75">
      <c r="A73" s="14">
        <f>A72+'Raw Data'!J$20/100</f>
        <v>73.62598333333328</v>
      </c>
      <c r="B73" s="14">
        <f>B$8*COS(2*PI()*A73/C$8+D$8)</f>
        <v>247.61146317450064</v>
      </c>
      <c r="C73" s="14"/>
    </row>
    <row r="74" spans="1:3" ht="12.75">
      <c r="A74" s="14">
        <f>A73+'Raw Data'!J$20/100</f>
        <v>74.83296666666661</v>
      </c>
      <c r="B74" s="14">
        <f>B$8*COS(2*PI()*A74/C$8+D$8)</f>
        <v>258.01582796711483</v>
      </c>
      <c r="C74" s="14"/>
    </row>
    <row r="75" spans="1:3" ht="12.75">
      <c r="A75" s="14">
        <f>A74+'Raw Data'!J$20/100</f>
        <v>76.03994999999993</v>
      </c>
      <c r="B75" s="14">
        <f>B$8*COS(2*PI()*A75/C$8+D$8)</f>
        <v>266.39634882951975</v>
      </c>
      <c r="C75" s="14"/>
    </row>
    <row r="76" spans="1:3" ht="12.75">
      <c r="A76" s="14">
        <f>A75+'Raw Data'!J$20/100</f>
        <v>77.24693333333326</v>
      </c>
      <c r="B76" s="14">
        <f>B$8*COS(2*PI()*A76/C$8+D$8)</f>
        <v>272.6872900027386</v>
      </c>
      <c r="C76" s="14"/>
    </row>
    <row r="77" spans="1:3" ht="12.75">
      <c r="A77" s="14">
        <f>A76+'Raw Data'!J$20/100</f>
        <v>78.45391666666659</v>
      </c>
      <c r="B77" s="14">
        <f>B$8*COS(2*PI()*A77/C$8+D$8)</f>
        <v>276.8393061299033</v>
      </c>
      <c r="C77" s="14"/>
    </row>
    <row r="78" spans="1:3" ht="12.75">
      <c r="A78" s="14">
        <f>A77+'Raw Data'!J$20/100</f>
        <v>79.66089999999991</v>
      </c>
      <c r="B78" s="14">
        <f>B$8*COS(2*PI()*A78/C$8+D$8)</f>
        <v>278.8198293150699</v>
      </c>
      <c r="C78" s="14"/>
    </row>
    <row r="79" spans="1:3" ht="12.75">
      <c r="A79" s="14">
        <f>A78+'Raw Data'!J$20/100</f>
        <v>80.86788333333324</v>
      </c>
      <c r="B79" s="14">
        <f>B$8*COS(2*PI()*A79/C$8+D$8)</f>
        <v>278.61332458172734</v>
      </c>
      <c r="C79" s="14"/>
    </row>
    <row r="80" spans="1:3" ht="12.75">
      <c r="A80" s="14">
        <f>A79+'Raw Data'!J$20/100</f>
        <v>82.07486666666657</v>
      </c>
      <c r="B80" s="14">
        <f>B$8*COS(2*PI()*A80/C$8+D$8)</f>
        <v>276.2214117272131</v>
      </c>
      <c r="C80" s="14"/>
    </row>
    <row r="81" spans="1:3" ht="12.75">
      <c r="A81" s="14">
        <f>A80+'Raw Data'!J$20/100</f>
        <v>83.28184999999989</v>
      </c>
      <c r="B81" s="14">
        <f>B$8*COS(2*PI()*A81/C$8+D$8)</f>
        <v>271.66285261722476</v>
      </c>
      <c r="C81" s="14"/>
    </row>
    <row r="82" spans="1:3" ht="12.75">
      <c r="A82" s="14">
        <f>A81+'Raw Data'!J$20/100</f>
        <v>84.48883333333322</v>
      </c>
      <c r="B82" s="14">
        <f>B$8*COS(2*PI()*A82/C$8+D$8)</f>
        <v>264.97340402008916</v>
      </c>
      <c r="C82" s="14"/>
    </row>
    <row r="83" spans="1:3" ht="12.75">
      <c r="A83" s="14">
        <f>A82+'Raw Data'!J$20/100</f>
        <v>85.69581666666654</v>
      </c>
      <c r="B83" s="14">
        <f>B$8*COS(2*PI()*A83/C$8+D$8)</f>
        <v>256.205537135137</v>
      </c>
      <c r="C83" s="14"/>
    </row>
    <row r="84" spans="1:3" ht="12.75">
      <c r="A84" s="14">
        <f>A83+'Raw Data'!J$20/100</f>
        <v>86.90279999999987</v>
      </c>
      <c r="B84" s="14">
        <f>B$8*COS(2*PI()*A84/C$8+D$8)</f>
        <v>245.42802601516877</v>
      </c>
      <c r="C84" s="14"/>
    </row>
    <row r="85" spans="1:3" ht="12.75">
      <c r="A85" s="14">
        <f>A84+'Raw Data'!J$20/100</f>
        <v>88.1097833333332</v>
      </c>
      <c r="B85" s="14">
        <f>B$8*COS(2*PI()*A85/C$8+D$8)</f>
        <v>232.7254081113743</v>
      </c>
      <c r="C85" s="14"/>
    </row>
    <row r="86" spans="1:3" ht="12.75">
      <c r="A86" s="14">
        <f>A85+'Raw Data'!J$20/100</f>
        <v>89.31676666666652</v>
      </c>
      <c r="B86" s="14">
        <f>B$8*COS(2*PI()*A86/C$8+D$8)</f>
        <v>218.19732117212303</v>
      </c>
      <c r="C86" s="14"/>
    </row>
    <row r="87" spans="1:3" ht="12.75">
      <c r="A87" s="14">
        <f>A86+'Raw Data'!J$20/100</f>
        <v>90.52374999999985</v>
      </c>
      <c r="B87" s="14">
        <f>B$8*COS(2*PI()*A87/C$8+D$8)</f>
        <v>201.95772169691034</v>
      </c>
      <c r="C87" s="14"/>
    </row>
    <row r="88" spans="1:3" ht="12.75">
      <c r="A88" s="14">
        <f>A87+'Raw Data'!J$20/100</f>
        <v>91.73073333333318</v>
      </c>
      <c r="B88" s="14">
        <f>B$8*COS(2*PI()*A88/C$8+D$8)</f>
        <v>184.1339910758082</v>
      </c>
      <c r="C88" s="14"/>
    </row>
    <row r="89" spans="1:3" ht="12.75">
      <c r="A89" s="14">
        <f>A88+'Raw Data'!J$20/100</f>
        <v>92.9377166666665</v>
      </c>
      <c r="B89" s="14">
        <f>B$8*COS(2*PI()*A89/C$8+D$8)</f>
        <v>164.8659364257496</v>
      </c>
      <c r="C89" s="14"/>
    </row>
    <row r="90" spans="1:3" ht="12.75">
      <c r="A90" s="14">
        <f>A89+'Raw Data'!J$20/100</f>
        <v>94.14469999999983</v>
      </c>
      <c r="B90" s="14">
        <f>B$8*COS(2*PI()*A90/C$8+D$8)</f>
        <v>144.30469396096487</v>
      </c>
      <c r="C90" s="14"/>
    </row>
    <row r="91" spans="1:3" ht="12.75">
      <c r="A91" s="14">
        <f>A90+'Raw Data'!J$20/100</f>
        <v>95.35168333333316</v>
      </c>
      <c r="B91" s="14">
        <f>B$8*COS(2*PI()*A91/C$8+D$8)</f>
        <v>122.61154349939282</v>
      </c>
      <c r="C91" s="14"/>
    </row>
    <row r="92" spans="1:3" ht="12.75">
      <c r="A92" s="14">
        <f>A91+'Raw Data'!J$20/100</f>
        <v>96.55866666666648</v>
      </c>
      <c r="B92" s="14">
        <f>B$8*COS(2*PI()*A92/C$8+D$8)</f>
        <v>99.95664340393238</v>
      </c>
      <c r="C92" s="14"/>
    </row>
    <row r="93" spans="1:3" ht="12.75">
      <c r="A93" s="14">
        <f>A92+'Raw Data'!J$20/100</f>
        <v>97.76564999999981</v>
      </c>
      <c r="B93" s="14">
        <f>B$8*COS(2*PI()*A93/C$8+D$8)</f>
        <v>76.51769588149415</v>
      </c>
      <c r="C93" s="14"/>
    </row>
    <row r="94" spans="1:3" ht="12.75">
      <c r="A94" s="14">
        <f>A93+'Raw Data'!J$20/100</f>
        <v>98.97263333333314</v>
      </c>
      <c r="B94" s="14">
        <f>B$8*COS(2*PI()*A94/C$8+D$8)</f>
        <v>52.47855310908427</v>
      </c>
      <c r="C94" s="14"/>
    </row>
    <row r="95" spans="1:3" ht="12.75">
      <c r="A95" s="14">
        <f>A94+'Raw Data'!J$20/100</f>
        <v>100.17961666666646</v>
      </c>
      <c r="B95" s="14">
        <f>B$8*COS(2*PI()*A95/C$8+D$8)</f>
        <v>28.02777512028917</v>
      </c>
      <c r="C95" s="14"/>
    </row>
    <row r="96" spans="1:3" ht="12.75">
      <c r="A96" s="14">
        <f>A95+'Raw Data'!J$20/100</f>
        <v>101.38659999999979</v>
      </c>
      <c r="B96" s="14">
        <f>B$8*COS(2*PI()*A96/C$8+D$8)</f>
        <v>3.357150763923019</v>
      </c>
      <c r="C96" s="14"/>
    </row>
    <row r="97" spans="1:3" ht="12.75">
      <c r="A97" s="14">
        <f>A96+'Raw Data'!J$20/100</f>
        <v>102.59358333333311</v>
      </c>
      <c r="B97" s="14">
        <f>B$8*COS(2*PI()*A97/C$8+D$8)</f>
        <v>-21.339806663750796</v>
      </c>
      <c r="C97" s="14"/>
    </row>
    <row r="98" spans="1:3" ht="12.75">
      <c r="A98" s="14">
        <f>A97+'Raw Data'!J$20/100</f>
        <v>103.80056666666644</v>
      </c>
      <c r="B98" s="14">
        <f>B$8*COS(2*PI()*A98/C$8+D$8)</f>
        <v>-45.86937731314612</v>
      </c>
      <c r="C98" s="14"/>
    </row>
    <row r="99" spans="1:3" ht="12.75">
      <c r="A99" s="14">
        <f>A98+'Raw Data'!J$20/100</f>
        <v>105.00754999999977</v>
      </c>
      <c r="B99" s="14">
        <f>B$8*COS(2*PI()*A99/C$8+D$8)</f>
        <v>-70.03915429566017</v>
      </c>
      <c r="C99" s="14"/>
    </row>
    <row r="100" spans="1:3" ht="12.75">
      <c r="A100" s="14">
        <f>A99+'Raw Data'!J$20/100</f>
        <v>106.2145333333331</v>
      </c>
      <c r="B100" s="14">
        <f>B$8*COS(2*PI()*A100/C$8+D$8)</f>
        <v>-93.6595528992775</v>
      </c>
      <c r="C100" s="14"/>
    </row>
    <row r="101" spans="1:3" ht="12.75">
      <c r="A101" s="14">
        <f>A100+'Raw Data'!J$20/100</f>
        <v>107.42151666666642</v>
      </c>
      <c r="B101" s="14">
        <f>B$8*COS(2*PI()*A101/C$8+D$8)</f>
        <v>-116.5452976673732</v>
      </c>
      <c r="C101" s="14"/>
    </row>
    <row r="102" spans="1:3" ht="12.75">
      <c r="A102" s="14">
        <f>A101+'Raw Data'!J$20/100</f>
        <v>108.62849999999975</v>
      </c>
      <c r="B102" s="14">
        <f>B$8*COS(2*PI()*A102/C$8+D$8)</f>
        <v>-138.51687567625558</v>
      </c>
      <c r="C102" s="14"/>
    </row>
    <row r="103" spans="1:3" ht="12.75">
      <c r="A103" s="14">
        <f>A102+'Raw Data'!J$20/100</f>
        <v>109.83548333333307</v>
      </c>
      <c r="B103" s="14">
        <f>B$8*COS(2*PI()*A103/C$8+D$8)</f>
        <v>-159.4019446121178</v>
      </c>
      <c r="C103" s="14"/>
    </row>
    <row r="104" spans="1:3" ht="12.75">
      <c r="A104" s="14">
        <f>A103+'Raw Data'!J$20/100</f>
        <v>111.0424666666664</v>
      </c>
      <c r="B104" s="14">
        <f>B$8*COS(2*PI()*A104/C$8+D$8)</f>
        <v>-179.03668460262585</v>
      </c>
      <c r="C104" s="14"/>
    </row>
    <row r="105" spans="1:3" ht="12.75">
      <c r="A105" s="14">
        <f>A104+'Raw Data'!J$20/100</f>
        <v>112.24944999999973</v>
      </c>
      <c r="B105" s="14">
        <f>B$8*COS(2*PI()*A105/C$8+D$8)</f>
        <v>-197.26708319953534</v>
      </c>
      <c r="C105" s="14"/>
    </row>
    <row r="106" spans="1:3" ht="12.75">
      <c r="A106" s="14">
        <f>A105+'Raw Data'!J$20/100</f>
        <v>113.45643333333305</v>
      </c>
      <c r="B106" s="14">
        <f>B$8*COS(2*PI()*A106/C$8+D$8)</f>
        <v>-213.95014343310075</v>
      </c>
      <c r="C106" s="14"/>
    </row>
    <row r="107" spans="1:3" ht="12.75">
      <c r="A107" s="14">
        <f>A106+'Raw Data'!J$20/100</f>
        <v>114.66341666666638</v>
      </c>
      <c r="B107" s="14">
        <f>B$8*COS(2*PI()*A107/C$8+D$8)</f>
        <v>-228.95500546244713</v>
      </c>
      <c r="C107" s="14"/>
    </row>
    <row r="108" spans="1:3" ht="12.75">
      <c r="A108" s="14">
        <f>A107+'Raw Data'!J$20/100</f>
        <v>115.8703999999997</v>
      </c>
      <c r="B108" s="14">
        <f>B$8*COS(2*PI()*A108/C$8+D$8)</f>
        <v>-242.16397302381841</v>
      </c>
      <c r="C108" s="14"/>
    </row>
    <row r="109" spans="1:3" ht="12.75">
      <c r="A109" s="14">
        <f>A108+'Raw Data'!J$20/100</f>
        <v>117.07738333333303</v>
      </c>
      <c r="B109" s="14">
        <f>B$8*COS(2*PI()*A109/C$8+D$8)</f>
        <v>-253.47343662536989</v>
      </c>
      <c r="C109" s="14"/>
    </row>
    <row r="110" spans="1:3" ht="12.75">
      <c r="A110" s="14">
        <f>A109+'Raw Data'!J$20/100</f>
        <v>118.28436666666636</v>
      </c>
      <c r="B110" s="14">
        <f>B$8*COS(2*PI()*A110/C$8+D$8)</f>
        <v>-262.79468624708386</v>
      </c>
      <c r="C110" s="14"/>
    </row>
    <row r="111" spans="1:3" ht="12.75">
      <c r="A111" s="14">
        <f>A110+'Raw Data'!J$20/100</f>
        <v>119.49134999999968</v>
      </c>
      <c r="B111" s="14">
        <f>B$8*COS(2*PI()*A111/C$8+D$8)</f>
        <v>-270.0546071710862</v>
      </c>
      <c r="C111" s="14"/>
    </row>
    <row r="112" spans="1:3" ht="12.75">
      <c r="A112" s="14">
        <f>A111+'Raw Data'!J$20/100</f>
        <v>120.69833333333301</v>
      </c>
      <c r="B112" s="14">
        <f>B$8*COS(2*PI()*A112/C$8+D$8)</f>
        <v>-275.1962534843622</v>
      </c>
      <c r="C112" s="14"/>
    </row>
  </sheetData>
  <sheetProtection sheet="1"/>
  <printOptions/>
  <pageMargins left="0.25" right="0.25" top="0.25" bottom="0.25" header="0.5118055555555555" footer="0.5118055555555555"/>
  <pageSetup fitToHeight="1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123"/>
  <sheetViews>
    <sheetView zoomScale="110" zoomScaleNormal="110" workbookViewId="0" topLeftCell="A1">
      <selection activeCell="F117" sqref="F117"/>
    </sheetView>
  </sheetViews>
  <sheetFormatPr defaultColWidth="12.57421875" defaultRowHeight="12.75"/>
  <cols>
    <col min="1" max="16384" width="11.57421875" style="0" customWidth="1"/>
  </cols>
  <sheetData>
    <row r="7" spans="2:5" ht="12.75">
      <c r="B7" s="11" t="s">
        <v>67</v>
      </c>
      <c r="C7" s="11" t="s">
        <v>68</v>
      </c>
      <c r="D7" s="11" t="s">
        <v>69</v>
      </c>
      <c r="E7" s="11" t="s">
        <v>70</v>
      </c>
    </row>
    <row r="8" spans="2:5" ht="12.75">
      <c r="B8" s="12">
        <v>785</v>
      </c>
      <c r="C8" s="12">
        <v>399</v>
      </c>
      <c r="D8" s="12">
        <v>4.75</v>
      </c>
      <c r="E8" s="13">
        <f>SQRT(SUM(C13:C29))</f>
        <v>8.253583440544853</v>
      </c>
    </row>
    <row r="12" spans="1:3" ht="12.75">
      <c r="A12" s="14" t="s">
        <v>71</v>
      </c>
      <c r="B12" s="14" t="s">
        <v>72</v>
      </c>
      <c r="C12" s="14" t="s">
        <v>73</v>
      </c>
    </row>
    <row r="13" spans="1:3" ht="12.75">
      <c r="A13" s="14">
        <f>'Raw Data'!J$20/100</f>
        <v>1.2069833333333333</v>
      </c>
      <c r="B13" s="14">
        <f>B$8*COS(2*PI()*A13/C$8+D$8)</f>
        <v>44.42122086012078</v>
      </c>
      <c r="C13" s="14">
        <f>(B$8*COS(2*PI()*'Raw Data'!J2/C$8+D$8)-'Raw Data'!N2)^2</f>
        <v>2.1972428855188606</v>
      </c>
    </row>
    <row r="14" spans="1:3" ht="12.75">
      <c r="A14" s="14">
        <f>A13+'Raw Data'!J$20/100</f>
        <v>2.4139666666666666</v>
      </c>
      <c r="B14" s="14">
        <f>B$8*COS(2*PI()*A14/C$8+D$8)</f>
        <v>59.30870470114347</v>
      </c>
      <c r="C14" s="14">
        <f>(B$8*COS(2*PI()*'Raw Data'!J3/C$8+D$8)-'Raw Data'!N3)^2</f>
        <v>2.0604467869671543</v>
      </c>
    </row>
    <row r="15" spans="1:3" ht="12.75">
      <c r="A15" s="14">
        <f>A14+'Raw Data'!J$20/100</f>
        <v>3.6209499999999997</v>
      </c>
      <c r="B15" s="14">
        <f>B$8*COS(2*PI()*A15/C$8+D$8)</f>
        <v>74.17476349155697</v>
      </c>
      <c r="C15" s="14">
        <f>(B$8*COS(2*PI()*'Raw Data'!J4/C$8+D$8)-'Raw Data'!N4)^2</f>
        <v>0.011546271160310158</v>
      </c>
    </row>
    <row r="16" spans="1:3" ht="12.75">
      <c r="A16" s="14">
        <f>A15+'Raw Data'!J$20/100</f>
        <v>4.827933333333333</v>
      </c>
      <c r="B16" s="14">
        <f>B$8*COS(2*PI()*A16/C$8+D$8)</f>
        <v>89.01402692250628</v>
      </c>
      <c r="C16" s="14">
        <f>(B$8*COS(2*PI()*'Raw Data'!J5/C$8+D$8)-'Raw Data'!N5)^2</f>
        <v>0.01259053209315167</v>
      </c>
    </row>
    <row r="17" spans="1:3" ht="12.75">
      <c r="A17" s="14">
        <f>A16+'Raw Data'!J$20/100</f>
        <v>6.034916666666667</v>
      </c>
      <c r="B17" s="14">
        <f>B$8*COS(2*PI()*A17/C$8+D$8)</f>
        <v>103.82113436486384</v>
      </c>
      <c r="C17" s="14">
        <f>(B$8*COS(2*PI()*'Raw Data'!J6/C$8+D$8)-'Raw Data'!N6)^2</f>
        <v>8.401002865003887</v>
      </c>
    </row>
    <row r="18" spans="1:3" ht="12.75">
      <c r="A18" s="14">
        <f>A17+'Raw Data'!J$20/100</f>
        <v>7.2419</v>
      </c>
      <c r="B18" s="14">
        <f>B$8*COS(2*PI()*A18/C$8+D$8)</f>
        <v>118.59073680573144</v>
      </c>
      <c r="C18" s="14">
        <f>(B$8*COS(2*PI()*'Raw Data'!J7/C$8+D$8)-'Raw Data'!N7)^2</f>
        <v>4.475711675831729</v>
      </c>
    </row>
    <row r="19" spans="1:3" ht="12.75">
      <c r="A19" s="14">
        <f>A18+'Raw Data'!J$20/100</f>
        <v>8.448883333333333</v>
      </c>
      <c r="B19" s="14">
        <f>B$8*COS(2*PI()*A19/C$8+D$8)</f>
        <v>133.31749878075703</v>
      </c>
      <c r="C19" s="14">
        <f>(B$8*COS(2*PI()*'Raw Data'!J8/C$8+D$8)-'Raw Data'!N8)^2</f>
        <v>0.9762300492352181</v>
      </c>
    </row>
    <row r="20" spans="1:3" ht="12.75">
      <c r="A20" s="14">
        <f>A19+'Raw Data'!J$20/100</f>
        <v>9.655866666666666</v>
      </c>
      <c r="B20" s="14">
        <f>B$8*COS(2*PI()*A20/C$8+D$8)</f>
        <v>147.99610030154585</v>
      </c>
      <c r="C20" s="14">
        <f>(B$8*COS(2*PI()*'Raw Data'!J9/C$8+D$8)-'Raw Data'!N9)^2</f>
        <v>11.805627020873379</v>
      </c>
    </row>
    <row r="21" spans="1:3" ht="12.75">
      <c r="A21" s="14">
        <f>A20+'Raw Data'!J$20/100</f>
        <v>10.86285</v>
      </c>
      <c r="B21" s="14">
        <f>B$8*COS(2*PI()*A21/C$8+D$8)</f>
        <v>162.62123877749227</v>
      </c>
      <c r="C21" s="14">
        <f>(B$8*COS(2*PI()*'Raw Data'!J10/C$8+D$8)-'Raw Data'!N10)^2</f>
        <v>0.12331458209180766</v>
      </c>
    </row>
    <row r="22" spans="1:3" ht="12.75">
      <c r="A22" s="14">
        <f>A21+'Raw Data'!J$20/100</f>
        <v>12.069833333333333</v>
      </c>
      <c r="B22" s="14">
        <f>B$8*COS(2*PI()*A22/C$8+D$8)</f>
        <v>177.1876309313154</v>
      </c>
      <c r="C22" s="14">
        <f>(B$8*COS(2*PI()*'Raw Data'!J11/C$8+D$8)-'Raw Data'!N11)^2</f>
        <v>9.849714637823764</v>
      </c>
    </row>
    <row r="23" spans="1:3" ht="12.75">
      <c r="A23" s="14">
        <f>A22+'Raw Data'!J$20/100</f>
        <v>13.276816666666667</v>
      </c>
      <c r="B23" s="14">
        <f>B$8*COS(2*PI()*A23/C$8+D$8)</f>
        <v>191.69001470762908</v>
      </c>
      <c r="C23" s="14">
        <f>(B$8*COS(2*PI()*'Raw Data'!J12/C$8+D$8)-'Raw Data'!N12)^2</f>
        <v>4.817526970474458</v>
      </c>
    </row>
    <row r="24" spans="1:3" ht="12.75">
      <c r="A24" s="14">
        <f>A23+'Raw Data'!J$20/100</f>
        <v>14.4838</v>
      </c>
      <c r="B24" s="14">
        <f>B$8*COS(2*PI()*A24/C$8+D$8)</f>
        <v>206.12315117383451</v>
      </c>
      <c r="C24" s="14">
        <f>(B$8*COS(2*PI()*'Raw Data'!J13/C$8+D$8)-'Raw Data'!N13)^2</f>
        <v>0.13911499364650395</v>
      </c>
    </row>
    <row r="25" spans="1:3" ht="12.75">
      <c r="A25" s="14">
        <f>A24+'Raw Data'!J$20/100</f>
        <v>15.690783333333334</v>
      </c>
      <c r="B25" s="14">
        <f>B$8*COS(2*PI()*A25/C$8+D$8)</f>
        <v>220.4818264126707</v>
      </c>
      <c r="C25" s="14">
        <f>(B$8*COS(2*PI()*'Raw Data'!J14/C$8+D$8)-'Raw Data'!N14)^2</f>
        <v>3.9986281472150655</v>
      </c>
    </row>
    <row r="26" spans="1:3" ht="12.75">
      <c r="A26" s="14">
        <f>A25+'Raw Data'!J$20/100</f>
        <v>16.897766666666666</v>
      </c>
      <c r="B26" s="14">
        <f>B$8*COS(2*PI()*A26/C$8+D$8)</f>
        <v>234.76085340571754</v>
      </c>
      <c r="C26" s="14">
        <f>(B$8*COS(2*PI()*'Raw Data'!J15/C$8+D$8)-'Raw Data'!N15)^2</f>
        <v>0.3988713291863477</v>
      </c>
    </row>
    <row r="27" spans="1:3" ht="12.75">
      <c r="A27" s="14">
        <f>A26+'Raw Data'!J$20/100</f>
        <v>18.10475</v>
      </c>
      <c r="B27" s="14">
        <f>B$8*COS(2*PI()*A27/C$8+D$8)</f>
        <v>248.95507390719214</v>
      </c>
      <c r="C27" s="14">
        <f>(B$8*COS(2*PI()*'Raw Data'!J16/C$8+D$8)-'Raw Data'!N16)^2</f>
        <v>0.0010410451132598663</v>
      </c>
    </row>
    <row r="28" spans="1:3" ht="12.75">
      <c r="A28" s="14">
        <f>A27+'Raw Data'!J$20/100</f>
        <v>19.311733333333333</v>
      </c>
      <c r="B28" s="14">
        <f>B$8*COS(2*PI()*A28/C$8+D$8)</f>
        <v>263.0593603073411</v>
      </c>
      <c r="C28" s="14">
        <f>(B$8*COS(2*PI()*'Raw Data'!J17/C$8+D$8)-'Raw Data'!N17)^2</f>
        <v>4.949712966658308</v>
      </c>
    </row>
    <row r="29" spans="1:3" ht="12.75">
      <c r="A29" s="14">
        <f>A28+'Raw Data'!J$20/100</f>
        <v>20.518716666666666</v>
      </c>
      <c r="B29" s="14">
        <f>B$8*COS(2*PI()*A29/C$8+D$8)</f>
        <v>277.0686174847757</v>
      </c>
      <c r="C29" s="14">
        <f>(B$8*COS(2*PI()*'Raw Data'!J18/C$8+D$8)-'Raw Data'!N18)^2</f>
        <v>13.903316851142984</v>
      </c>
    </row>
    <row r="30" spans="1:3" ht="12.75">
      <c r="A30" s="14">
        <f>A29+'Raw Data'!J$20/100</f>
        <v>21.7257</v>
      </c>
      <c r="B30" s="14">
        <f>B$8*COS(2*PI()*A30/C$8+D$8)</f>
        <v>290.9777846470604</v>
      </c>
      <c r="C30" s="14"/>
    </row>
    <row r="31" spans="1:3" ht="12.75">
      <c r="A31" s="14">
        <f>A30+'Raw Data'!J$20/100</f>
        <v>22.932683333333333</v>
      </c>
      <c r="B31" s="14">
        <f>B$8*COS(2*PI()*A31/C$8+D$8)</f>
        <v>304.7818371589108</v>
      </c>
      <c r="C31" s="14"/>
    </row>
    <row r="32" spans="1:3" ht="12.75">
      <c r="A32" s="14">
        <f>A31+'Raw Data'!J$20/100</f>
        <v>24.139666666666667</v>
      </c>
      <c r="B32" s="14">
        <f>B$8*COS(2*PI()*A32/C$8+D$8)</f>
        <v>318.4757883573192</v>
      </c>
      <c r="C32" s="14"/>
    </row>
    <row r="33" spans="1:3" ht="12.75">
      <c r="A33" s="14">
        <f>A32+'Raw Data'!J$20/100</f>
        <v>25.34665</v>
      </c>
      <c r="B33" s="14">
        <f>B$8*COS(2*PI()*A33/C$8+D$8)</f>
        <v>332.0546913529735</v>
      </c>
      <c r="C33" s="14"/>
    </row>
    <row r="34" spans="1:3" ht="12.75">
      <c r="A34" s="14">
        <f>A33+'Raw Data'!J$20/100</f>
        <v>26.553633333333334</v>
      </c>
      <c r="B34" s="14">
        <f>B$8*COS(2*PI()*A34/C$8+D$8)</f>
        <v>345.51364081729776</v>
      </c>
      <c r="C34" s="14"/>
    </row>
    <row r="35" spans="1:3" ht="12.75">
      <c r="A35" s="14">
        <f>A34+'Raw Data'!J$20/100</f>
        <v>27.760616666666667</v>
      </c>
      <c r="B35" s="14">
        <f>B$8*COS(2*PI()*A35/C$8+D$8)</f>
        <v>358.84777475448846</v>
      </c>
      <c r="C35" s="14"/>
    </row>
    <row r="36" spans="1:3" ht="12.75">
      <c r="A36" s="14">
        <f>A35+'Raw Data'!J$20/100</f>
        <v>28.9676</v>
      </c>
      <c r="B36" s="14">
        <f>B$8*COS(2*PI()*A36/C$8+D$8)</f>
        <v>372.05227625788837</v>
      </c>
      <c r="C36" s="14"/>
    </row>
    <row r="37" spans="1:3" ht="12.75">
      <c r="A37" s="14">
        <f>A36+'Raw Data'!J$20/100</f>
        <v>30.174583333333334</v>
      </c>
      <c r="B37" s="14">
        <f>B$8*COS(2*PI()*A37/C$8+D$8)</f>
        <v>385.1223752500806</v>
      </c>
      <c r="C37" s="14"/>
    </row>
    <row r="38" spans="1:3" ht="12.75">
      <c r="A38" s="14">
        <f>A37+'Raw Data'!J$20/100</f>
        <v>31.381566666666668</v>
      </c>
      <c r="B38" s="14">
        <f>B$8*COS(2*PI()*A38/C$8+D$8)</f>
        <v>398.05335020605685</v>
      </c>
      <c r="C38" s="14"/>
    </row>
    <row r="39" spans="1:3" ht="12.75">
      <c r="A39" s="14">
        <f>A38+'Raw Data'!J$20/100</f>
        <v>32.58855</v>
      </c>
      <c r="B39" s="14">
        <f>B$8*COS(2*PI()*A39/C$8+D$8)</f>
        <v>410.8405298588558</v>
      </c>
      <c r="C39" s="14"/>
    </row>
    <row r="40" spans="1:3" ht="12.75">
      <c r="A40" s="14">
        <f>A39+'Raw Data'!J$20/100</f>
        <v>33.79553333333333</v>
      </c>
      <c r="B40" s="14">
        <f>B$8*COS(2*PI()*A40/C$8+D$8)</f>
        <v>423.47929488703585</v>
      </c>
      <c r="C40" s="14"/>
    </row>
    <row r="41" spans="1:3" ht="12.75">
      <c r="A41" s="14">
        <f>A40+'Raw Data'!J$20/100</f>
        <v>35.002516666666665</v>
      </c>
      <c r="B41" s="14">
        <f>B$8*COS(2*PI()*A41/C$8+D$8)</f>
        <v>435.96507958339333</v>
      </c>
      <c r="C41" s="14"/>
    </row>
    <row r="42" spans="1:3" ht="12.75">
      <c r="A42" s="14">
        <f>A41+'Raw Data'!J$20/100</f>
        <v>36.2095</v>
      </c>
      <c r="B42" s="14">
        <f>B$8*COS(2*PI()*A42/C$8+D$8)</f>
        <v>448.293373504302</v>
      </c>
      <c r="C42" s="14"/>
    </row>
    <row r="43" spans="1:3" ht="12.75">
      <c r="A43" s="14">
        <f>A42+'Raw Data'!J$20/100</f>
        <v>37.41648333333333</v>
      </c>
      <c r="B43" s="14">
        <f>B$8*COS(2*PI()*A43/C$8+D$8)</f>
        <v>460.4597230990993</v>
      </c>
      <c r="C43" s="14"/>
    </row>
    <row r="44" spans="1:3" ht="12.75">
      <c r="A44" s="14">
        <f>A43+'Raw Data'!J$20/100</f>
        <v>38.623466666666666</v>
      </c>
      <c r="B44" s="14">
        <f>B$8*COS(2*PI()*A44/C$8+D$8)</f>
        <v>472.4597333189101</v>
      </c>
      <c r="C44" s="14"/>
    </row>
    <row r="45" spans="1:3" ht="12.75">
      <c r="A45" s="14">
        <f>A44+'Raw Data'!J$20/100</f>
        <v>39.83045</v>
      </c>
      <c r="B45" s="14">
        <f>B$8*COS(2*PI()*A45/C$8+D$8)</f>
        <v>484.28906920434696</v>
      </c>
      <c r="C45" s="14"/>
    </row>
    <row r="46" spans="1:3" ht="12.75">
      <c r="A46" s="14">
        <f>A45+'Raw Data'!J$20/100</f>
        <v>41.03743333333333</v>
      </c>
      <c r="B46" s="14">
        <f>B$8*COS(2*PI()*A46/C$8+D$8)</f>
        <v>495.94345745149377</v>
      </c>
      <c r="C46" s="14"/>
    </row>
    <row r="47" spans="1:3" ht="12.75">
      <c r="A47" s="14">
        <f>A46+'Raw Data'!J$20/100</f>
        <v>42.244416666666666</v>
      </c>
      <c r="B47" s="14">
        <f>B$8*COS(2*PI()*A47/C$8+D$8)</f>
        <v>507.4186879556228</v>
      </c>
      <c r="C47" s="14"/>
    </row>
    <row r="48" spans="1:3" ht="12.75">
      <c r="A48" s="14">
        <f>A47+'Raw Data'!J$20/100</f>
        <v>43.4514</v>
      </c>
      <c r="B48" s="14">
        <f>B$8*COS(2*PI()*A48/C$8+D$8)</f>
        <v>518.710615332081</v>
      </c>
      <c r="C48" s="14"/>
    </row>
    <row r="49" spans="1:3" ht="12.75">
      <c r="A49" s="14">
        <f>A48+'Raw Data'!J$20/100</f>
        <v>44.65838333333333</v>
      </c>
      <c r="B49" s="14">
        <f>B$8*COS(2*PI()*A49/C$8+D$8)</f>
        <v>529.815160413792</v>
      </c>
      <c r="C49" s="14"/>
    </row>
    <row r="50" spans="1:3" ht="12.75">
      <c r="A50" s="14">
        <f>A49+'Raw Data'!J$20/100</f>
        <v>45.86536666666667</v>
      </c>
      <c r="B50" s="14">
        <f>B$8*COS(2*PI()*A50/C$8+D$8)</f>
        <v>540.7283117248429</v>
      </c>
      <c r="C50" s="14"/>
    </row>
    <row r="51" spans="1:3" ht="12.75">
      <c r="A51" s="14">
        <f>A50+'Raw Data'!J$20/100</f>
        <v>47.07235</v>
      </c>
      <c r="B51" s="14">
        <f>B$8*COS(2*PI()*A51/C$8+D$8)</f>
        <v>551.4461269296121</v>
      </c>
      <c r="C51" s="14"/>
    </row>
    <row r="52" spans="1:3" ht="12.75">
      <c r="A52" s="14">
        <f>A51+'Raw Data'!J$20/100</f>
        <v>48.279333333333334</v>
      </c>
      <c r="B52" s="14">
        <f>B$8*COS(2*PI()*A52/C$8+D$8)</f>
        <v>561.9647342569275</v>
      </c>
      <c r="C52" s="14"/>
    </row>
    <row r="53" spans="1:3" ht="12.75">
      <c r="A53" s="14">
        <f>A52+'Raw Data'!J$20/100</f>
        <v>49.48631666666667</v>
      </c>
      <c r="B53" s="14">
        <f>B$8*COS(2*PI()*A53/C$8+D$8)</f>
        <v>572.280333898725</v>
      </c>
      <c r="C53" s="14"/>
    </row>
    <row r="54" spans="1:3" ht="12.75">
      <c r="A54" s="14">
        <f>A53+'Raw Data'!J$20/100</f>
        <v>50.6933</v>
      </c>
      <c r="B54" s="14">
        <f>B$8*COS(2*PI()*A54/C$8+D$8)</f>
        <v>582.3891993827192</v>
      </c>
      <c r="C54" s="14"/>
    </row>
    <row r="55" spans="1:3" ht="12.75">
      <c r="A55" s="14">
        <f>A54+'Raw Data'!J$20/100</f>
        <v>51.900283333333334</v>
      </c>
      <c r="B55" s="14">
        <f>B$8*COS(2*PI()*A55/C$8+D$8)</f>
        <v>592.2876789185746</v>
      </c>
      <c r="C55" s="14"/>
    </row>
    <row r="56" spans="1:3" ht="12.75">
      <c r="A56" s="14">
        <f>A55+'Raw Data'!J$20/100</f>
        <v>53.10726666666667</v>
      </c>
      <c r="B56" s="14">
        <f>B$8*COS(2*PI()*A56/C$8+D$8)</f>
        <v>601.9721967171039</v>
      </c>
      <c r="C56" s="14"/>
    </row>
    <row r="57" spans="1:3" ht="12.75">
      <c r="A57" s="14">
        <f>A56+'Raw Data'!J$20/100</f>
        <v>54.31425</v>
      </c>
      <c r="B57" s="14">
        <f>B$8*COS(2*PI()*A57/C$8+D$8)</f>
        <v>611.4392542820061</v>
      </c>
      <c r="C57" s="14"/>
    </row>
    <row r="58" spans="1:3" ht="12.75">
      <c r="A58" s="14">
        <f>A57+'Raw Data'!J$20/100</f>
        <v>55.521233333333335</v>
      </c>
      <c r="B58" s="14">
        <f>B$8*COS(2*PI()*A58/C$8+D$8)</f>
        <v>620.6854316736888</v>
      </c>
      <c r="C58" s="14"/>
    </row>
    <row r="59" spans="1:3" ht="12.75">
      <c r="A59" s="14">
        <f>A58+'Raw Data'!J$20/100</f>
        <v>56.72821666666667</v>
      </c>
      <c r="B59" s="14">
        <f>B$8*COS(2*PI()*A59/C$8+D$8)</f>
        <v>629.7073887447042</v>
      </c>
      <c r="C59" s="14"/>
    </row>
    <row r="60" spans="1:3" ht="12.75">
      <c r="A60" s="14">
        <f>A59+'Raw Data'!J$20/100</f>
        <v>57.9352</v>
      </c>
      <c r="B60" s="14">
        <f>B$8*COS(2*PI()*A60/C$8+D$8)</f>
        <v>638.5018663463698</v>
      </c>
      <c r="C60" s="14"/>
    </row>
    <row r="61" spans="1:3" ht="12.75">
      <c r="A61" s="14">
        <f>A60+'Raw Data'!J$20/100</f>
        <v>59.142183333333335</v>
      </c>
      <c r="B61" s="14">
        <f>B$8*COS(2*PI()*A61/C$8+D$8)</f>
        <v>647.0656875061196</v>
      </c>
      <c r="C61" s="14"/>
    </row>
    <row r="62" spans="1:3" ht="12.75">
      <c r="A62" s="14">
        <f>A61+'Raw Data'!J$20/100</f>
        <v>60.34916666666667</v>
      </c>
      <c r="B62" s="14">
        <f>B$8*COS(2*PI()*A62/C$8+D$8)</f>
        <v>655.3957585751776</v>
      </c>
      <c r="C62" s="14"/>
    </row>
    <row r="63" spans="1:3" ht="12.75">
      <c r="A63" s="14">
        <f>A62+'Raw Data'!J$20/100</f>
        <v>61.55615</v>
      </c>
      <c r="B63" s="14">
        <f>B$8*COS(2*PI()*A63/C$8+D$8)</f>
        <v>663.4890703461235</v>
      </c>
      <c r="C63" s="14"/>
    </row>
    <row r="64" spans="1:3" ht="12.75">
      <c r="A64" s="14">
        <f>A63+'Raw Data'!J$20/100</f>
        <v>62.763133333333336</v>
      </c>
      <c r="B64" s="14">
        <f>B$8*COS(2*PI()*A64/C$8+D$8)</f>
        <v>671.3426991399604</v>
      </c>
      <c r="C64" s="14"/>
    </row>
    <row r="65" spans="1:3" ht="12.75">
      <c r="A65" s="14">
        <f>A64+'Raw Data'!J$20/100</f>
        <v>63.97011666666667</v>
      </c>
      <c r="B65" s="14">
        <f>B$8*COS(2*PI()*A65/C$8+D$8)</f>
        <v>678.9538078622809</v>
      </c>
      <c r="C65" s="14"/>
    </row>
    <row r="66" spans="1:3" ht="12.75">
      <c r="A66" s="14">
        <f>A65+'Raw Data'!J$20/100</f>
        <v>65.1771</v>
      </c>
      <c r="B66" s="14">
        <f>B$8*COS(2*PI()*A66/C$8+D$8)</f>
        <v>686.3196470281596</v>
      </c>
      <c r="C66" s="14"/>
    </row>
    <row r="67" spans="1:3" ht="12.75">
      <c r="A67" s="14">
        <f>A66+'Raw Data'!J$20/100</f>
        <v>66.38408333333332</v>
      </c>
      <c r="B67" s="14">
        <f>B$8*COS(2*PI()*A67/C$8+D$8)</f>
        <v>693.437555755391</v>
      </c>
      <c r="C67" s="14"/>
    </row>
    <row r="68" spans="1:3" ht="12.75">
      <c r="A68" s="14">
        <f>A67+'Raw Data'!J$20/100</f>
        <v>67.59106666666665</v>
      </c>
      <c r="B68" s="14">
        <f>B$8*COS(2*PI()*A68/C$8+D$8)</f>
        <v>700.3049627257268</v>
      </c>
      <c r="C68" s="14"/>
    </row>
    <row r="69" spans="1:3" ht="12.75">
      <c r="A69" s="14">
        <f>A68+'Raw Data'!J$20/100</f>
        <v>68.79804999999998</v>
      </c>
      <c r="B69" s="14">
        <f>B$8*COS(2*PI()*A69/C$8+D$8)</f>
        <v>706.919387113753</v>
      </c>
      <c r="C69" s="14"/>
    </row>
    <row r="70" spans="1:3" ht="12.75">
      <c r="A70" s="14">
        <f>A69+'Raw Data'!J$20/100</f>
        <v>70.0050333333333</v>
      </c>
      <c r="B70" s="14">
        <f>B$8*COS(2*PI()*A70/C$8+D$8)</f>
        <v>713.2784394830792</v>
      </c>
      <c r="C70" s="14"/>
    </row>
    <row r="71" spans="1:3" ht="12.75">
      <c r="A71" s="14">
        <f>A70+'Raw Data'!J$20/100</f>
        <v>71.21201666666663</v>
      </c>
      <c r="B71" s="14">
        <f>B$8*COS(2*PI()*A71/C$8+D$8)</f>
        <v>719.3798226495142</v>
      </c>
      <c r="C71" s="14"/>
    </row>
    <row r="72" spans="1:3" ht="12.75">
      <c r="A72" s="14">
        <f>A71+'Raw Data'!J$20/100</f>
        <v>72.41899999999995</v>
      </c>
      <c r="B72" s="14">
        <f>B$8*COS(2*PI()*A72/C$8+D$8)</f>
        <v>725.2213325109146</v>
      </c>
      <c r="C72" s="14"/>
    </row>
    <row r="73" spans="1:3" ht="12.75">
      <c r="A73" s="14">
        <f>A72+'Raw Data'!J$20/100</f>
        <v>73.62598333333328</v>
      </c>
      <c r="B73" s="14">
        <f>B$8*COS(2*PI()*A73/C$8+D$8)</f>
        <v>730.80085884341</v>
      </c>
      <c r="C73" s="14"/>
    </row>
    <row r="74" spans="1:3" ht="12.75">
      <c r="A74" s="14">
        <f>A73+'Raw Data'!J$20/100</f>
        <v>74.83296666666661</v>
      </c>
      <c r="B74" s="14">
        <f>B$8*COS(2*PI()*A74/C$8+D$8)</f>
        <v>736.1163860637118</v>
      </c>
      <c r="C74" s="14"/>
    </row>
    <row r="75" spans="1:3" ht="12.75">
      <c r="A75" s="14">
        <f>A74+'Raw Data'!J$20/100</f>
        <v>76.03994999999993</v>
      </c>
      <c r="B75" s="14">
        <f>B$8*COS(2*PI()*A75/C$8+D$8)</f>
        <v>741.165993957236</v>
      </c>
      <c r="C75" s="14"/>
    </row>
    <row r="76" spans="1:3" ht="12.75">
      <c r="A76" s="14">
        <f>A75+'Raw Data'!J$20/100</f>
        <v>77.24693333333326</v>
      </c>
      <c r="B76" s="14">
        <f>B$8*COS(2*PI()*A76/C$8+D$8)</f>
        <v>745.9478583717741</v>
      </c>
      <c r="C76" s="14"/>
    </row>
    <row r="77" spans="1:3" ht="12.75">
      <c r="A77" s="14">
        <f>A76+'Raw Data'!J$20/100</f>
        <v>78.45391666666659</v>
      </c>
      <c r="B77" s="14">
        <f>B$8*COS(2*PI()*A77/C$8+D$8)</f>
        <v>750.4602518764605</v>
      </c>
      <c r="C77" s="14"/>
    </row>
    <row r="78" spans="1:3" ht="12.75">
      <c r="A78" s="14">
        <f>A77+'Raw Data'!J$20/100</f>
        <v>79.66089999999991</v>
      </c>
      <c r="B78" s="14">
        <f>B$8*COS(2*PI()*A78/C$8+D$8)</f>
        <v>754.701544385801</v>
      </c>
      <c r="C78" s="14"/>
    </row>
    <row r="79" spans="1:3" ht="12.75">
      <c r="A79" s="14">
        <f>A78+'Raw Data'!J$20/100</f>
        <v>80.86788333333324</v>
      </c>
      <c r="B79" s="14">
        <f>B$8*COS(2*PI()*A79/C$8+D$8)</f>
        <v>758.6702037485352</v>
      </c>
      <c r="C79" s="14"/>
    </row>
    <row r="80" spans="1:3" ht="12.75">
      <c r="A80" s="14">
        <f>A79+'Raw Data'!J$20/100</f>
        <v>82.07486666666657</v>
      </c>
      <c r="B80" s="14">
        <f>B$8*COS(2*PI()*A80/C$8+D$8)</f>
        <v>762.3647963011204</v>
      </c>
      <c r="C80" s="14"/>
    </row>
    <row r="81" spans="1:3" ht="12.75">
      <c r="A81" s="14">
        <f>A80+'Raw Data'!J$20/100</f>
        <v>83.28184999999989</v>
      </c>
      <c r="B81" s="14">
        <f>B$8*COS(2*PI()*A81/C$8+D$8)</f>
        <v>765.7839873856373</v>
      </c>
      <c r="C81" s="14"/>
    </row>
    <row r="82" spans="1:3" ht="12.75">
      <c r="A82" s="14">
        <f>A81+'Raw Data'!J$20/100</f>
        <v>84.48883333333322</v>
      </c>
      <c r="B82" s="14">
        <f>B$8*COS(2*PI()*A82/C$8+D$8)</f>
        <v>768.9265418319295</v>
      </c>
      <c r="C82" s="14"/>
    </row>
    <row r="83" spans="1:3" ht="12.75">
      <c r="A83" s="14">
        <f>A82+'Raw Data'!J$20/100</f>
        <v>85.69581666666654</v>
      </c>
      <c r="B83" s="14">
        <f>B$8*COS(2*PI()*A83/C$8+D$8)</f>
        <v>771.7913244038058</v>
      </c>
      <c r="C83" s="14"/>
    </row>
    <row r="84" spans="1:3" ht="12.75">
      <c r="A84" s="14">
        <f>A83+'Raw Data'!J$20/100</f>
        <v>86.90279999999987</v>
      </c>
      <c r="B84" s="14">
        <f>B$8*COS(2*PI()*A84/C$8+D$8)</f>
        <v>774.3773002091386</v>
      </c>
      <c r="C84" s="14"/>
    </row>
    <row r="85" spans="1:3" ht="12.75">
      <c r="A85" s="14">
        <f>A84+'Raw Data'!J$20/100</f>
        <v>88.1097833333332</v>
      </c>
      <c r="B85" s="14">
        <f>B$8*COS(2*PI()*A85/C$8+D$8)</f>
        <v>776.6835350737152</v>
      </c>
      <c r="C85" s="14"/>
    </row>
    <row r="86" spans="1:3" ht="12.75">
      <c r="A86" s="14">
        <f>A85+'Raw Data'!J$20/100</f>
        <v>89.31676666666652</v>
      </c>
      <c r="B86" s="14">
        <f>B$8*COS(2*PI()*A86/C$8+D$8)</f>
        <v>778.7091958787057</v>
      </c>
      <c r="C86" s="14"/>
    </row>
    <row r="87" spans="1:3" ht="12.75">
      <c r="A87" s="14">
        <f>A86+'Raw Data'!J$20/100</f>
        <v>90.52374999999985</v>
      </c>
      <c r="B87" s="14">
        <f>B$8*COS(2*PI()*A87/C$8+D$8)</f>
        <v>780.4535508616225</v>
      </c>
      <c r="C87" s="14"/>
    </row>
    <row r="88" spans="1:3" ht="12.75">
      <c r="A88" s="14">
        <f>A87+'Raw Data'!J$20/100</f>
        <v>91.73073333333318</v>
      </c>
      <c r="B88" s="14">
        <f>B$8*COS(2*PI()*A88/C$8+D$8)</f>
        <v>781.9159698806682</v>
      </c>
      <c r="C88" s="14"/>
    </row>
    <row r="89" spans="1:3" ht="12.75">
      <c r="A89" s="14">
        <f>A88+'Raw Data'!J$20/100</f>
        <v>92.9377166666665</v>
      </c>
      <c r="B89" s="14">
        <f>B$8*COS(2*PI()*A89/C$8+D$8)</f>
        <v>783.0959246423713</v>
      </c>
      <c r="C89" s="14"/>
    </row>
    <row r="90" spans="1:3" ht="12.75">
      <c r="A90" s="14">
        <f>A89+'Raw Data'!J$20/100</f>
        <v>94.14469999999983</v>
      </c>
      <c r="B90" s="14">
        <f>B$8*COS(2*PI()*A90/C$8+D$8)</f>
        <v>783.9929888924303</v>
      </c>
      <c r="C90" s="14"/>
    </row>
    <row r="91" spans="1:3" ht="12.75">
      <c r="A91" s="14">
        <f>A90+'Raw Data'!J$20/100</f>
        <v>95.35168333333316</v>
      </c>
      <c r="B91" s="14">
        <f>B$8*COS(2*PI()*A91/C$8+D$8)</f>
        <v>784.606838569697</v>
      </c>
      <c r="C91" s="14"/>
    </row>
    <row r="92" spans="1:3" ht="12.75">
      <c r="A92" s="14">
        <f>A91+'Raw Data'!J$20/100</f>
        <v>96.55866666666648</v>
      </c>
      <c r="B92" s="14">
        <f>B$8*COS(2*PI()*A92/C$8+D$8)</f>
        <v>784.9372519232417</v>
      </c>
      <c r="C92" s="14"/>
    </row>
    <row r="93" spans="1:3" ht="12.75">
      <c r="A93" s="14">
        <f>A92+'Raw Data'!J$20/100</f>
        <v>97.76564999999981</v>
      </c>
      <c r="B93" s="14">
        <f>B$8*COS(2*PI()*A93/C$8+D$8)</f>
        <v>784.9841095924602</v>
      </c>
      <c r="C93" s="14"/>
    </row>
    <row r="94" spans="1:3" ht="12.75">
      <c r="A94" s="14">
        <f>A93+'Raw Data'!J$20/100</f>
        <v>98.97263333333314</v>
      </c>
      <c r="B94" s="14">
        <f>B$8*COS(2*PI()*A94/C$8+D$8)</f>
        <v>784.7473946501925</v>
      </c>
      <c r="C94" s="14"/>
    </row>
    <row r="95" spans="1:3" ht="12.75">
      <c r="A95" s="14">
        <f>A94+'Raw Data'!J$20/100</f>
        <v>100.17961666666646</v>
      </c>
      <c r="B95" s="14">
        <f>B$8*COS(2*PI()*A95/C$8+D$8)</f>
        <v>784.2271926088378</v>
      </c>
      <c r="C95" s="14"/>
    </row>
    <row r="96" spans="1:3" ht="12.75">
      <c r="A96" s="14">
        <f>A95+'Raw Data'!J$20/100</f>
        <v>101.38659999999979</v>
      </c>
      <c r="B96" s="14">
        <f>B$8*COS(2*PI()*A96/C$8+D$8)</f>
        <v>783.4236913894625</v>
      </c>
      <c r="C96" s="14"/>
    </row>
    <row r="97" spans="1:3" ht="12.75">
      <c r="A97" s="14">
        <f>A96+'Raw Data'!J$20/100</f>
        <v>102.59358333333311</v>
      </c>
      <c r="B97" s="14">
        <f>B$8*COS(2*PI()*A97/C$8+D$8)</f>
        <v>782.3371812539161</v>
      </c>
      <c r="C97" s="14"/>
    </row>
    <row r="98" spans="1:3" ht="12.75">
      <c r="A98" s="14">
        <f>A97+'Raw Data'!J$20/100</f>
        <v>103.80056666666644</v>
      </c>
      <c r="B98" s="14">
        <f>B$8*COS(2*PI()*A98/C$8+D$8)</f>
        <v>780.9680546999737</v>
      </c>
      <c r="C98" s="14"/>
    </row>
    <row r="99" spans="1:3" ht="12.75">
      <c r="A99" s="14">
        <f>A98+'Raw Data'!J$20/100</f>
        <v>105.00754999999977</v>
      </c>
      <c r="B99" s="14">
        <f>B$8*COS(2*PI()*A99/C$8+D$8)</f>
        <v>779.3168063195479</v>
      </c>
      <c r="C99" s="14"/>
    </row>
    <row r="100" spans="1:3" ht="12.75">
      <c r="A100" s="14">
        <f>A99+'Raw Data'!J$20/100</f>
        <v>106.2145333333331</v>
      </c>
      <c r="B100" s="14">
        <f>B$8*COS(2*PI()*A100/C$8+D$8)</f>
        <v>777.3840326200201</v>
      </c>
      <c r="C100" s="14"/>
    </row>
    <row r="101" spans="1:3" ht="12.75">
      <c r="A101" s="14">
        <f>A100+'Raw Data'!J$20/100</f>
        <v>107.42151666666642</v>
      </c>
      <c r="B101" s="14">
        <f>B$8*COS(2*PI()*A101/C$8+D$8)</f>
        <v>775.1704318087535</v>
      </c>
      <c r="C101" s="14"/>
    </row>
    <row r="102" spans="1:3" ht="12.75">
      <c r="A102" s="14">
        <f>A101+'Raw Data'!J$20/100</f>
        <v>108.62849999999975</v>
      </c>
      <c r="B102" s="14">
        <f>B$8*COS(2*PI()*A102/C$8+D$8)</f>
        <v>772.6768035408687</v>
      </c>
      <c r="C102" s="14"/>
    </row>
    <row r="103" spans="1:3" ht="12.75">
      <c r="A103" s="14">
        <f>A102+'Raw Data'!J$20/100</f>
        <v>109.83548333333307</v>
      </c>
      <c r="B103" s="14">
        <f>B$8*COS(2*PI()*A103/C$8+D$8)</f>
        <v>769.9040486303713</v>
      </c>
      <c r="C103" s="14"/>
    </row>
    <row r="104" spans="1:3" ht="12.75">
      <c r="A104" s="14">
        <f>A103+'Raw Data'!J$20/100</f>
        <v>111.0424666666664</v>
      </c>
      <c r="B104" s="14">
        <f>B$8*COS(2*PI()*A104/C$8+D$8)</f>
        <v>766.8531687247357</v>
      </c>
      <c r="C104" s="14"/>
    </row>
    <row r="105" spans="1:3" ht="12.75">
      <c r="A105" s="14">
        <f>A104+'Raw Data'!J$20/100</f>
        <v>112.24944999999973</v>
      </c>
      <c r="B105" s="14">
        <f>B$8*COS(2*PI()*A105/C$8+D$8)</f>
        <v>763.5252659430645</v>
      </c>
      <c r="C105" s="14"/>
    </row>
    <row r="106" spans="1:3" ht="12.75">
      <c r="A106" s="14">
        <f>A105+'Raw Data'!J$20/100</f>
        <v>113.45643333333305</v>
      </c>
      <c r="B106" s="14">
        <f>B$8*COS(2*PI()*A106/C$8+D$8)</f>
        <v>759.9215424779507</v>
      </c>
      <c r="C106" s="14"/>
    </row>
    <row r="107" spans="1:3" ht="12.75">
      <c r="A107" s="14">
        <f>A106+'Raw Data'!J$20/100</f>
        <v>114.66341666666638</v>
      </c>
      <c r="B107" s="14">
        <f>B$8*COS(2*PI()*A107/C$8+D$8)</f>
        <v>756.0433001611918</v>
      </c>
      <c r="C107" s="14"/>
    </row>
    <row r="108" spans="1:3" ht="12.75">
      <c r="A108" s="14">
        <f>A107+'Raw Data'!J$20/100</f>
        <v>115.8703999999997</v>
      </c>
      <c r="B108" s="14">
        <f>B$8*COS(2*PI()*A108/C$8+D$8)</f>
        <v>751.8919399935066</v>
      </c>
      <c r="C108" s="14"/>
    </row>
    <row r="109" spans="1:3" ht="12.75">
      <c r="A109" s="14">
        <f>A108+'Raw Data'!J$20/100</f>
        <v>117.07738333333303</v>
      </c>
      <c r="B109" s="14">
        <f>B$8*COS(2*PI()*A109/C$8+D$8)</f>
        <v>747.4689616384288</v>
      </c>
      <c r="C109" s="14"/>
    </row>
    <row r="110" spans="1:3" ht="12.75">
      <c r="A110" s="14">
        <f>A109+'Raw Data'!J$20/100</f>
        <v>118.28436666666636</v>
      </c>
      <c r="B110" s="14">
        <f>B$8*COS(2*PI()*A110/C$8+D$8)</f>
        <v>742.7759628805603</v>
      </c>
      <c r="C110" s="14"/>
    </row>
    <row r="111" spans="1:3" ht="12.75">
      <c r="A111" s="14">
        <f>A110+'Raw Data'!J$20/100</f>
        <v>119.49134999999968</v>
      </c>
      <c r="B111" s="14">
        <f>B$8*COS(2*PI()*A111/C$8+D$8)</f>
        <v>737.8146390483755</v>
      </c>
      <c r="C111" s="14"/>
    </row>
    <row r="112" spans="1:3" ht="12.75">
      <c r="A112" s="14">
        <f>A111+'Raw Data'!J$20/100</f>
        <v>120.69833333333301</v>
      </c>
      <c r="B112" s="14">
        <f>B$8*COS(2*PI()*A112/C$8+D$8)</f>
        <v>732.5867824017928</v>
      </c>
      <c r="C112" s="14"/>
    </row>
    <row r="113" spans="1:3" ht="12.75">
      <c r="A113" s="14">
        <f>A112+'Raw Data'!J$20/100</f>
        <v>121.90531666666634</v>
      </c>
      <c r="B113" s="14">
        <f>B$8*COS(2*PI()*A113/C$8+D$8)</f>
        <v>727.0942814847243</v>
      </c>
      <c r="C113" s="14"/>
    </row>
    <row r="114" spans="1:3" ht="12.75">
      <c r="A114" s="14">
        <f>A113+'Raw Data'!J$20/100</f>
        <v>123.11229999999966</v>
      </c>
      <c r="B114" s="14">
        <f>B$8*COS(2*PI()*A114/C$8+D$8)</f>
        <v>721.3391204428488</v>
      </c>
      <c r="C114" s="14"/>
    </row>
    <row r="115" spans="1:3" ht="12.75">
      <c r="A115" s="14">
        <f>A114+'Raw Data'!J$20/100</f>
        <v>124.31928333333299</v>
      </c>
      <c r="B115" s="14">
        <f>B$8*COS(2*PI()*A115/C$8+D$8)</f>
        <v>715.3233783068443</v>
      </c>
      <c r="C115" s="14"/>
    </row>
    <row r="116" spans="1:3" ht="12.75">
      <c r="A116" s="14">
        <f>A115+'Raw Data'!J$20/100</f>
        <v>125.52626666666632</v>
      </c>
      <c r="B116" s="14">
        <f>B$8*COS(2*PI()*A116/C$8+D$8)</f>
        <v>709.0492282413483</v>
      </c>
      <c r="C116" s="14"/>
    </row>
    <row r="117" spans="1:3" ht="12.75">
      <c r="A117" s="14">
        <f>A116+'Raw Data'!J$20/100</f>
        <v>126.73324999999964</v>
      </c>
      <c r="B117" s="14">
        <f>B$8*COS(2*PI()*A117/C$8+D$8)</f>
        <v>702.5189367599085</v>
      </c>
      <c r="C117" s="14"/>
    </row>
    <row r="118" spans="1:3" ht="12.75">
      <c r="A118" s="14">
        <f>A117+'Raw Data'!J$20/100</f>
        <v>127.94023333333297</v>
      </c>
      <c r="B118" s="14">
        <f>B$8*COS(2*PI()*A118/C$8+D$8)</f>
        <v>695.7348629062128</v>
      </c>
      <c r="C118" s="14"/>
    </row>
    <row r="119" spans="1:3" ht="12.75">
      <c r="A119" s="14">
        <f>A118+'Raw Data'!J$20/100</f>
        <v>129.1472166666663</v>
      </c>
      <c r="B119" s="14">
        <f>B$8*COS(2*PI()*A119/C$8+D$8)</f>
        <v>688.6994574018947</v>
      </c>
      <c r="C119" s="14"/>
    </row>
    <row r="120" spans="1:3" ht="12.75">
      <c r="A120" s="14">
        <f>A119+'Raw Data'!J$20/100</f>
        <v>130.35419999999965</v>
      </c>
      <c r="B120" s="14">
        <f>B$8*COS(2*PI()*A120/C$8+D$8)</f>
        <v>681.4152617612177</v>
      </c>
      <c r="C120" s="14"/>
    </row>
    <row r="121" spans="1:3" ht="12.75">
      <c r="A121" s="14">
        <f>A120+'Raw Data'!J$20/100</f>
        <v>131.561183333333</v>
      </c>
      <c r="B121" s="14">
        <f>B$8*COS(2*PI()*A121/C$8+D$8)</f>
        <v>673.8849073729656</v>
      </c>
      <c r="C121" s="14"/>
    </row>
    <row r="122" spans="1:3" ht="12.75">
      <c r="A122" s="14">
        <f>A121+'Raw Data'!J$20/100</f>
        <v>132.76816666666633</v>
      </c>
      <c r="B122" s="14">
        <f>B$8*COS(2*PI()*A122/C$8+D$8)</f>
        <v>666.111114549859</v>
      </c>
      <c r="C122" s="14"/>
    </row>
    <row r="123" spans="1:3" ht="12.75">
      <c r="A123" s="14">
        <f>A122+'Raw Data'!J$20/100</f>
        <v>133.97514999999967</v>
      </c>
      <c r="B123" s="14">
        <f>B$8*COS(2*PI()*A123/C$8+D$8)</f>
        <v>658.0966915458542</v>
      </c>
      <c r="C123" s="14"/>
    </row>
  </sheetData>
  <sheetProtection sheet="1"/>
  <printOptions/>
  <pageMargins left="0.25" right="0.25" top="0.25" bottom="0.25" header="0.5118055555555555" footer="0.5118055555555555"/>
  <pageSetup fitToHeight="1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112"/>
  <sheetViews>
    <sheetView zoomScale="110" zoomScaleNormal="110" workbookViewId="0" topLeftCell="A1">
      <selection activeCell="B8" sqref="B8"/>
    </sheetView>
  </sheetViews>
  <sheetFormatPr defaultColWidth="12.57421875" defaultRowHeight="12.75"/>
  <cols>
    <col min="1" max="16384" width="11.57421875" style="0" customWidth="1"/>
  </cols>
  <sheetData>
    <row r="7" spans="2:5" ht="12.75">
      <c r="B7" s="15" t="s">
        <v>67</v>
      </c>
      <c r="C7" s="15" t="s">
        <v>68</v>
      </c>
      <c r="D7" s="15" t="s">
        <v>69</v>
      </c>
      <c r="E7" s="15" t="s">
        <v>70</v>
      </c>
    </row>
    <row r="8" spans="2:5" ht="12.75">
      <c r="B8" s="12">
        <v>180</v>
      </c>
      <c r="C8" s="12">
        <v>42.1</v>
      </c>
      <c r="D8" s="12">
        <v>2.5</v>
      </c>
      <c r="E8" s="16">
        <f>SQRT(SUM(C13:C29))</f>
        <v>18.423899561609627</v>
      </c>
    </row>
    <row r="12" spans="1:3" ht="12.75">
      <c r="A12" s="17" t="s">
        <v>71</v>
      </c>
      <c r="B12" s="17" t="s">
        <v>72</v>
      </c>
      <c r="C12" s="17" t="s">
        <v>73</v>
      </c>
    </row>
    <row r="13" spans="1:3" ht="12.75">
      <c r="A13" s="17">
        <f>'Raw Data'!J$20/100</f>
        <v>1.2069833333333333</v>
      </c>
      <c r="B13" s="17">
        <f>B$8*COS(2*PI()*A13/C$8+D$8)</f>
        <v>-161.17282749457195</v>
      </c>
      <c r="C13" s="17">
        <f>(B$8*COS(2*PI()*'Raw Data'!J2/C$8+D$8)-'Raw Data'!O2)^2</f>
        <v>39.616314171396816</v>
      </c>
    </row>
    <row r="14" spans="1:3" ht="12.75">
      <c r="A14" s="17">
        <f>A13+'Raw Data'!J$20/100</f>
        <v>2.4139666666666666</v>
      </c>
      <c r="B14" s="17">
        <f>B$8*COS(2*PI()*A14/C$8+D$8)</f>
        <v>-172.92407254025127</v>
      </c>
      <c r="C14" s="17">
        <f>(B$8*COS(2*PI()*'Raw Data'!J3/C$8+D$8)-'Raw Data'!O3)^2</f>
        <v>14.52930942095885</v>
      </c>
    </row>
    <row r="15" spans="1:3" ht="12.75">
      <c r="A15" s="17">
        <f>A14+'Raw Data'!J$20/100</f>
        <v>3.6209499999999997</v>
      </c>
      <c r="B15" s="17">
        <f>B$8*COS(2*PI()*A15/C$8+D$8)</f>
        <v>-179.07930259821597</v>
      </c>
      <c r="C15" s="17">
        <f>(B$8*COS(2*PI()*'Raw Data'!J4/C$8+D$8)-'Raw Data'!O4)^2</f>
        <v>1.4808558458312315</v>
      </c>
    </row>
    <row r="16" spans="1:3" ht="12.75">
      <c r="A16" s="17">
        <f>A15+'Raw Data'!J$20/100</f>
        <v>4.827933333333333</v>
      </c>
      <c r="B16" s="17">
        <f>B$8*COS(2*PI()*A16/C$8+D$8)</f>
        <v>-179.43932758954185</v>
      </c>
      <c r="C16" s="17">
        <f>(B$8*COS(2*PI()*'Raw Data'!J5/C$8+D$8)-'Raw Data'!O5)^2</f>
        <v>0.11576358520241357</v>
      </c>
    </row>
    <row r="17" spans="1:3" ht="12.75">
      <c r="A17" s="17">
        <f>A16+'Raw Data'!J$20/100</f>
        <v>6.034916666666667</v>
      </c>
      <c r="B17" s="17">
        <f>B$8*COS(2*PI()*A17/C$8+D$8)</f>
        <v>-173.99249670576813</v>
      </c>
      <c r="C17" s="17">
        <f>(B$8*COS(2*PI()*'Raw Data'!J6/C$8+D$8)-'Raw Data'!O6)^2</f>
        <v>8.157881719689358</v>
      </c>
    </row>
    <row r="18" spans="1:3" ht="12.75">
      <c r="A18" s="17">
        <f>A17+'Raw Data'!J$20/100</f>
        <v>7.2419</v>
      </c>
      <c r="B18" s="17">
        <f>B$8*COS(2*PI()*A18/C$8+D$8)</f>
        <v>-162.91507544199564</v>
      </c>
      <c r="C18" s="17">
        <f>(B$8*COS(2*PI()*'Raw Data'!J7/C$8+D$8)-'Raw Data'!O7)^2</f>
        <v>1.1206026248243937</v>
      </c>
    </row>
    <row r="19" spans="1:3" ht="12.75">
      <c r="A19" s="17">
        <f>A18+'Raw Data'!J$20/100</f>
        <v>8.448883333333333</v>
      </c>
      <c r="B19" s="17">
        <f>B$8*COS(2*PI()*A19/C$8+D$8)</f>
        <v>-146.56554144975465</v>
      </c>
      <c r="C19" s="17">
        <f>(B$8*COS(2*PI()*'Raw Data'!J8/C$8+D$8)-'Raw Data'!O8)^2</f>
        <v>23.521416706541363</v>
      </c>
    </row>
    <row r="20" spans="1:3" ht="12.75">
      <c r="A20" s="17">
        <f>A19+'Raw Data'!J$20/100</f>
        <v>9.655866666666666</v>
      </c>
      <c r="B20" s="17">
        <f>B$8*COS(2*PI()*A20/C$8+D$8)</f>
        <v>-125.47298380217838</v>
      </c>
      <c r="C20" s="17">
        <f>(B$8*COS(2*PI()*'Raw Data'!J9/C$8+D$8)-'Raw Data'!O9)^2</f>
        <v>21.4859363817096</v>
      </c>
    </row>
    <row r="21" spans="1:3" ht="12.75">
      <c r="A21" s="17">
        <f>A20+'Raw Data'!J$20/100</f>
        <v>10.86285</v>
      </c>
      <c r="B21" s="17">
        <f>B$8*COS(2*PI()*A21/C$8+D$8)</f>
        <v>-100.31998108414018</v>
      </c>
      <c r="C21" s="17">
        <f>(B$8*COS(2*PI()*'Raw Data'!J10/C$8+D$8)-'Raw Data'!O10)^2</f>
        <v>11.754274445800043</v>
      </c>
    </row>
    <row r="22" spans="1:3" ht="12.75">
      <c r="A22" s="17">
        <f>A21+'Raw Data'!J$20/100</f>
        <v>12.069833333333333</v>
      </c>
      <c r="B22" s="17">
        <f>B$8*COS(2*PI()*A22/C$8+D$8)</f>
        <v>-71.92051239136956</v>
      </c>
      <c r="C22" s="17">
        <f>(B$8*COS(2*PI()*'Raw Data'!J11/C$8+D$8)-'Raw Data'!O11)^2</f>
        <v>6.423838252549398</v>
      </c>
    </row>
    <row r="23" spans="1:3" ht="12.75">
      <c r="A23" s="17">
        <f>A22+'Raw Data'!J$20/100</f>
        <v>13.276816666666667</v>
      </c>
      <c r="B23" s="17">
        <f>B$8*COS(2*PI()*A23/C$8+D$8)</f>
        <v>-41.19361606314039</v>
      </c>
      <c r="C23" s="17">
        <f>(B$8*COS(2*PI()*'Raw Data'!J12/C$8+D$8)-'Raw Data'!O12)^2</f>
        <v>7.5324862180263485</v>
      </c>
    </row>
    <row r="24" spans="1:3" ht="12.75">
      <c r="A24" s="17">
        <f>A23+'Raw Data'!J$20/100</f>
        <v>14.4838</v>
      </c>
      <c r="B24" s="17">
        <f>B$8*COS(2*PI()*A24/C$8+D$8)</f>
        <v>-9.133648581189647</v>
      </c>
      <c r="C24" s="17">
        <f>(B$8*COS(2*PI()*'Raw Data'!J13/C$8+D$8)-'Raw Data'!O13)^2</f>
        <v>5.0304570344681325</v>
      </c>
    </row>
    <row r="25" spans="1:3" ht="12.75">
      <c r="A25" s="17">
        <f>A24+'Raw Data'!J$20/100</f>
        <v>15.690783333333334</v>
      </c>
      <c r="B25" s="17">
        <f>B$8*COS(2*PI()*A25/C$8+D$8)</f>
        <v>23.22189391008194</v>
      </c>
      <c r="C25" s="17">
        <f>(B$8*COS(2*PI()*'Raw Data'!J14/C$8+D$8)-'Raw Data'!O14)^2</f>
        <v>3.9796796724577574</v>
      </c>
    </row>
    <row r="26" spans="1:3" ht="12.75">
      <c r="A26" s="17">
        <f>A25+'Raw Data'!J$20/100</f>
        <v>16.897766666666666</v>
      </c>
      <c r="B26" s="17">
        <f>B$8*COS(2*PI()*A26/C$8+D$8)</f>
        <v>54.825950130789955</v>
      </c>
      <c r="C26" s="17">
        <f>(B$8*COS(2*PI()*'Raw Data'!J15/C$8+D$8)-'Raw Data'!O15)^2</f>
        <v>0.8893655599266755</v>
      </c>
    </row>
    <row r="27" spans="1:3" ht="12.75">
      <c r="A27" s="17">
        <f>A26+'Raw Data'!J$20/100</f>
        <v>18.10475</v>
      </c>
      <c r="B27" s="17">
        <f>B$8*COS(2*PI()*A27/C$8+D$8)</f>
        <v>84.65577773115261</v>
      </c>
      <c r="C27" s="17">
        <f>(B$8*COS(2*PI()*'Raw Data'!J16/C$8+D$8)-'Raw Data'!O16)^2</f>
        <v>12.86886142649432</v>
      </c>
    </row>
    <row r="28" spans="1:3" ht="12.75">
      <c r="A28" s="17">
        <f>A27+'Raw Data'!J$20/100</f>
        <v>19.311733333333333</v>
      </c>
      <c r="B28" s="17">
        <f>B$8*COS(2*PI()*A28/C$8+D$8)</f>
        <v>111.74605036949633</v>
      </c>
      <c r="C28" s="17">
        <f>(B$8*COS(2*PI()*'Raw Data'!J17/C$8+D$8)-'Raw Data'!O17)^2</f>
        <v>87.18394115026861</v>
      </c>
    </row>
    <row r="29" spans="1:3" ht="12.75">
      <c r="A29" s="17">
        <f>A28+'Raw Data'!J$20/100</f>
        <v>20.518716666666666</v>
      </c>
      <c r="B29" s="17">
        <f>B$8*COS(2*PI()*A29/C$8+D$8)</f>
        <v>135.2200967444894</v>
      </c>
      <c r="C29" s="17">
        <f>(B$8*COS(2*PI()*'Raw Data'!J18/C$8+D$8)-'Raw Data'!O18)^2</f>
        <v>93.74909084013412</v>
      </c>
    </row>
    <row r="30" spans="1:3" ht="12.75">
      <c r="A30" s="17">
        <f>A29+'Raw Data'!J$20/100</f>
        <v>21.7257</v>
      </c>
      <c r="B30" s="17">
        <f>B$8*COS(2*PI()*A30/C$8+D$8)</f>
        <v>154.3182706518349</v>
      </c>
      <c r="C30" s="17"/>
    </row>
    <row r="31" spans="1:3" ht="12.75">
      <c r="A31" s="17">
        <f>A30+'Raw Data'!J$20/100</f>
        <v>22.932683333333333</v>
      </c>
      <c r="B31" s="17">
        <f>B$8*COS(2*PI()*A31/C$8+D$8)</f>
        <v>168.42253397888885</v>
      </c>
      <c r="C31" s="17"/>
    </row>
    <row r="32" spans="1:3" ht="12.75">
      <c r="A32" s="17">
        <f>A31+'Raw Data'!J$20/100</f>
        <v>24.139666666666667</v>
      </c>
      <c r="B32" s="17">
        <f>B$8*COS(2*PI()*A32/C$8+D$8)</f>
        <v>177.07645710420283</v>
      </c>
      <c r="C32" s="17"/>
    </row>
    <row r="33" spans="1:3" ht="12.75">
      <c r="A33" s="17">
        <f>A32+'Raw Data'!J$20/100</f>
        <v>25.34665</v>
      </c>
      <c r="B33" s="17">
        <f>B$8*COS(2*PI()*A33/C$8+D$8)</f>
        <v>179.99998946685497</v>
      </c>
      <c r="C33" s="17"/>
    </row>
    <row r="34" spans="1:3" ht="12.75">
      <c r="A34" s="17">
        <f>A33+'Raw Data'!J$20/100</f>
        <v>26.553633333333334</v>
      </c>
      <c r="B34" s="17">
        <f>B$8*COS(2*PI()*A34/C$8+D$8)</f>
        <v>177.098522313546</v>
      </c>
      <c r="C34" s="17"/>
    </row>
    <row r="35" spans="1:3" ht="12.75">
      <c r="A35" s="17">
        <f>A34+'Raw Data'!J$20/100</f>
        <v>27.760616666666667</v>
      </c>
      <c r="B35" s="17">
        <f>B$8*COS(2*PI()*A35/C$8+D$8)</f>
        <v>168.46595034290155</v>
      </c>
      <c r="C35" s="17"/>
    </row>
    <row r="36" spans="1:3" ht="12.75">
      <c r="A36" s="17">
        <f>A35+'Raw Data'!J$20/100</f>
        <v>28.9676</v>
      </c>
      <c r="B36" s="17">
        <f>B$8*COS(2*PI()*A36/C$8+D$8)</f>
        <v>154.38163316877186</v>
      </c>
      <c r="C36" s="17"/>
    </row>
    <row r="37" spans="1:3" ht="12.75">
      <c r="A37" s="17">
        <f>A36+'Raw Data'!J$20/100</f>
        <v>30.174583333333334</v>
      </c>
      <c r="B37" s="17">
        <f>B$8*COS(2*PI()*A37/C$8+D$8)</f>
        <v>135.30135493295</v>
      </c>
      <c r="C37" s="17"/>
    </row>
    <row r="38" spans="1:3" ht="12.75">
      <c r="A38" s="17">
        <f>A37+'Raw Data'!J$20/100</f>
        <v>31.381566666666668</v>
      </c>
      <c r="B38" s="17">
        <f>B$8*COS(2*PI()*A38/C$8+D$8)</f>
        <v>111.84257462427992</v>
      </c>
      <c r="C38" s="17"/>
    </row>
    <row r="39" spans="1:3" ht="12.75">
      <c r="A39" s="17">
        <f>A38+'Raw Data'!J$20/100</f>
        <v>32.58855</v>
      </c>
      <c r="B39" s="17">
        <f>B$8*COS(2*PI()*A39/C$8+D$8)</f>
        <v>84.76444442020205</v>
      </c>
      <c r="C39" s="17"/>
    </row>
    <row r="40" spans="1:3" ht="12.75">
      <c r="A40" s="17">
        <f>A39+'Raw Data'!J$20/100</f>
        <v>33.79553333333333</v>
      </c>
      <c r="B40" s="17">
        <f>B$8*COS(2*PI()*A40/C$8+D$8)</f>
        <v>54.943242679393</v>
      </c>
      <c r="C40" s="17"/>
    </row>
    <row r="41" spans="1:3" ht="12.75">
      <c r="A41" s="17">
        <f>A40+'Raw Data'!J$20/100</f>
        <v>35.002516666666665</v>
      </c>
      <c r="B41" s="17">
        <f>B$8*COS(2*PI()*A41/C$8+D$8)</f>
        <v>23.344016601134335</v>
      </c>
      <c r="C41" s="17"/>
    </row>
    <row r="42" spans="1:3" ht="12.75">
      <c r="A42" s="17">
        <f>A41+'Raw Data'!J$20/100</f>
        <v>36.2095</v>
      </c>
      <c r="B42" s="17">
        <f>B$8*COS(2*PI()*A42/C$8+D$8)</f>
        <v>-9.010647773565248</v>
      </c>
      <c r="C42" s="17"/>
    </row>
    <row r="43" spans="1:3" ht="12.75">
      <c r="A43" s="17">
        <f>A42+'Raw Data'!J$20/100</f>
        <v>37.41648333333333</v>
      </c>
      <c r="B43" s="17">
        <f>B$8*COS(2*PI()*A43/C$8+D$8)</f>
        <v>-41.0737175816486</v>
      </c>
      <c r="C43" s="17"/>
    </row>
    <row r="44" spans="1:3" ht="12.75">
      <c r="A44" s="17">
        <f>A43+'Raw Data'!J$20/100</f>
        <v>38.623466666666666</v>
      </c>
      <c r="B44" s="17">
        <f>B$8*COS(2*PI()*A44/C$8+D$8)</f>
        <v>-71.80759628399646</v>
      </c>
      <c r="C44" s="17"/>
    </row>
    <row r="45" spans="1:3" ht="12.75">
      <c r="A45" s="17">
        <f>A44+'Raw Data'!J$20/100</f>
        <v>39.83045</v>
      </c>
      <c r="B45" s="17">
        <f>B$8*COS(2*PI()*A45/C$8+D$8)</f>
        <v>-100.21770144149289</v>
      </c>
      <c r="C45" s="17"/>
    </row>
    <row r="46" spans="1:3" ht="12.75">
      <c r="A46" s="17">
        <f>A45+'Raw Data'!J$20/100</f>
        <v>41.03743333333333</v>
      </c>
      <c r="B46" s="17">
        <f>B$8*COS(2*PI()*A46/C$8+D$8)</f>
        <v>-125.38465050705565</v>
      </c>
      <c r="C46" s="17"/>
    </row>
    <row r="47" spans="1:3" ht="12.75">
      <c r="A47" s="17">
        <f>A46+'Raw Data'!J$20/100</f>
        <v>42.244416666666666</v>
      </c>
      <c r="B47" s="17">
        <f>B$8*COS(2*PI()*A47/C$8+D$8)</f>
        <v>-146.49401306566452</v>
      </c>
      <c r="C47" s="17"/>
    </row>
    <row r="48" spans="1:3" ht="12.75">
      <c r="A48" s="17">
        <f>A47+'Raw Data'!J$20/100</f>
        <v>43.4514</v>
      </c>
      <c r="B48" s="17">
        <f>B$8*COS(2*PI()*A48/C$8+D$8)</f>
        <v>-162.86266670686632</v>
      </c>
      <c r="C48" s="17"/>
    </row>
    <row r="49" spans="1:3" ht="12.75">
      <c r="A49" s="17">
        <f>A48+'Raw Data'!J$20/100</f>
        <v>44.65838333333333</v>
      </c>
      <c r="B49" s="17">
        <f>B$8*COS(2*PI()*A49/C$8+D$8)</f>
        <v>-173.9609036244586</v>
      </c>
      <c r="C49" s="17"/>
    </row>
    <row r="50" spans="1:3" ht="12.75">
      <c r="A50" s="17">
        <f>A49+'Raw Data'!J$20/100</f>
        <v>45.86536666666667</v>
      </c>
      <c r="B50" s="17">
        <f>B$8*COS(2*PI()*A50/C$8+D$8)</f>
        <v>-179.42957254924173</v>
      </c>
      <c r="C50" s="17"/>
    </row>
    <row r="51" spans="1:3" ht="12.75">
      <c r="A51" s="17">
        <f>A50+'Raw Data'!J$20/100</f>
        <v>47.07235</v>
      </c>
      <c r="B51" s="17">
        <f>B$8*COS(2*PI()*A51/C$8+D$8)</f>
        <v>-179.09170128286044</v>
      </c>
      <c r="C51" s="17"/>
    </row>
    <row r="52" spans="1:3" ht="12.75">
      <c r="A52" s="17">
        <f>A51+'Raw Data'!J$20/100</f>
        <v>48.279333333333334</v>
      </c>
      <c r="B52" s="17">
        <f>B$8*COS(2*PI()*A52/C$8+D$8)</f>
        <v>-172.95822371463873</v>
      </c>
      <c r="C52" s="17"/>
    </row>
    <row r="53" spans="1:3" ht="12.75">
      <c r="A53" s="17">
        <f>A52+'Raw Data'!J$20/100</f>
        <v>49.48631666666667</v>
      </c>
      <c r="B53" s="17">
        <f>B$8*COS(2*PI()*A53/C$8+D$8)</f>
        <v>-161.22762598878072</v>
      </c>
      <c r="C53" s="17"/>
    </row>
    <row r="54" spans="1:3" ht="12.75">
      <c r="A54" s="17">
        <f>A53+'Raw Data'!J$20/100</f>
        <v>50.6933</v>
      </c>
      <c r="B54" s="17">
        <f>B$8*COS(2*PI()*A54/C$8+D$8)</f>
        <v>-144.27952327236187</v>
  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-122.66237498703025</v>
      </c>
      <c r="C55" s="17"/>
    </row>
    <row r="56" spans="1:3" ht="12.75">
      <c r="A56" s="17">
        <f>A55+'Raw Data'!J$20/100</f>
        <v>53.10726666666667</v>
      </c>
      <c r="B56" s="17">
        <f>B$8*COS(2*PI()*A56/C$8+D$8)</f>
        <v>-97.07573605315756</v>
      </c>
      <c r="C56" s="17"/>
    </row>
    <row r="57" spans="1:3" ht="12.75">
      <c r="A57" s="17">
        <f>A56+'Raw Data'!J$20/100</f>
        <v>54.31425</v>
      </c>
      <c r="B57" s="17">
        <f>B$8*COS(2*PI()*A57/C$8+D$8)</f>
        <v>-68.34761851589141</v>
      </c>
      <c r="C57" s="17"/>
    </row>
    <row r="58" spans="1:3" ht="12.75">
      <c r="A58" s="17">
        <f>A57+'Raw Data'!J$20/100</f>
        <v>55.521233333333335</v>
      </c>
      <c r="B58" s="17">
        <f>B$8*COS(2*PI()*A58/C$8+D$8)</f>
        <v>-37.40769615601736</v>
      </c>
      <c r="C58" s="17"/>
    </row>
    <row r="59" spans="1:3" ht="12.75">
      <c r="A59" s="17">
        <f>A58+'Raw Data'!J$20/100</f>
        <v>56.72821666666667</v>
      </c>
      <c r="B59" s="17">
        <f>B$8*COS(2*PI()*A59/C$8+D$8)</f>
        <v>-5.257219214182696</v>
      </c>
      <c r="C59" s="17"/>
    </row>
    <row r="60" spans="1:3" ht="12.75">
      <c r="A60" s="17">
        <f>A59+'Raw Data'!J$20/100</f>
        <v>57.9352</v>
      </c>
      <c r="B60" s="17">
        <f>B$8*COS(2*PI()*A60/C$8+D$8)</f>
        <v>27.063387178596248</v>
      </c>
      <c r="C60" s="17"/>
    </row>
    <row r="61" spans="1:3" ht="12.75">
      <c r="A61" s="17">
        <f>A60+'Raw Data'!J$20/100</f>
        <v>59.142183333333335</v>
      </c>
      <c r="B61" s="17">
        <f>B$8*COS(2*PI()*A61/C$8+D$8)</f>
        <v>58.508192313372234</v>
      </c>
      <c r="C61" s="17"/>
    </row>
    <row r="62" spans="1:3" ht="12.75">
      <c r="A62" s="17">
        <f>A61+'Raw Data'!J$20/100</f>
        <v>60.34916666666667</v>
      </c>
      <c r="B62" s="17">
        <f>B$8*COS(2*PI()*A62/C$8+D$8)</f>
        <v>88.05960738232346</v>
      </c>
      <c r="C62" s="17"/>
    </row>
    <row r="63" spans="1:3" ht="12.75">
      <c r="A63" s="17">
        <f>A62+'Raw Data'!J$20/100</f>
        <v>61.55615</v>
      </c>
      <c r="B63" s="17">
        <f>B$8*COS(2*PI()*A63/C$8+D$8)</f>
        <v>114.7613157824181</v>
      </c>
      <c r="C63" s="17"/>
    </row>
    <row r="64" spans="1:3" ht="12.75">
      <c r="A64" s="17">
        <f>A63+'Raw Data'!J$20/100</f>
        <v>62.763133333333336</v>
      </c>
      <c r="B64" s="17">
        <f>B$8*COS(2*PI()*A64/C$8+D$8)</f>
        <v>137.7492205825032</v>
      </c>
      <c r="C64" s="17"/>
    </row>
    <row r="65" spans="1:3" ht="12.75">
      <c r="A65" s="17">
        <f>A64+'Raw Data'!J$20/100</f>
        <v>63.97011666666667</v>
      </c>
      <c r="B65" s="17">
        <f>B$8*COS(2*PI()*A65/C$8+D$8)</f>
        <v>156.27940765941696</v>
      </c>
      <c r="C65" s="17"/>
    </row>
    <row r="66" spans="1:3" ht="12.75">
      <c r="A66" s="17">
        <f>A65+'Raw Data'!J$20/100</f>
        <v>65.1771</v>
      </c>
      <c r="B66" s="17">
        <f>B$8*COS(2*PI()*A66/C$8+D$8)</f>
        <v>169.7522195849925</v>
      </c>
      <c r="C66" s="17"/>
    </row>
    <row r="67" spans="1:3" ht="12.75">
      <c r="A67" s="17">
        <f>A66+'Raw Data'!J$20/100</f>
        <v>66.38408333333332</v>
      </c>
      <c r="B67" s="17">
        <f>B$8*COS(2*PI()*A67/C$8+D$8)</f>
        <v>177.7316612062439</v>
      </c>
      <c r="C67" s="17"/>
    </row>
    <row r="68" spans="1:3" ht="12.75">
      <c r="A68" s="17">
        <f>A67+'Raw Data'!J$20/100</f>
        <v>67.59106666666665</v>
      </c>
      <c r="B68" s="17">
        <f>B$8*COS(2*PI()*A68/C$8+D$8)</f>
        <v>179.95950893260806</v>
      </c>
      <c r="C68" s="17"/>
    </row>
    <row r="69" spans="1:3" ht="12.75">
      <c r="A69" s="17">
        <f>A68+'Raw Data'!J$20/100</f>
        <v>68.79804999999998</v>
      </c>
      <c r="B69" s="17">
        <f>B$8*COS(2*PI()*A69/C$8+D$8)</f>
        <v>176.36366713804554</v>
      </c>
      <c r="C69" s="17"/>
    </row>
    <row r="70" spans="1:3" ht="12.75">
      <c r="A70" s="17">
        <f>A69+'Raw Data'!J$20/100</f>
        <v>70.0050333333333</v>
      </c>
      <c r="B70" s="17">
        <f>B$8*COS(2*PI()*A70/C$8+D$8)</f>
        <v>167.06050125554808</v>
      </c>
      <c r="C70" s="17"/>
    </row>
    <row r="71" spans="1:3" ht="12.75">
      <c r="A71" s="17">
        <f>A70+'Raw Data'!J$20/100</f>
        <v>71.21201666666663</v>
      </c>
      <c r="B71" s="17">
        <f>B$8*COS(2*PI()*A71/C$8+D$8)</f>
        <v>152.35107206252434</v>
      </c>
      <c r="C71" s="17"/>
    </row>
    <row r="72" spans="1:3" ht="12.75">
      <c r="A72" s="17">
        <f>A71+'Raw Data'!J$20/100</f>
        <v>72.41899999999995</v>
      </c>
      <c r="B72" s="17">
        <f>B$8*COS(2*PI()*A72/C$8+D$8)</f>
        <v>132.71139301977055</v>
      </c>
      <c r="C72" s="17"/>
    </row>
    <row r="73" spans="1:3" ht="12.75">
      <c r="A73" s="17">
        <f>A72+'Raw Data'!J$20/100</f>
        <v>73.62598333333328</v>
      </c>
      <c r="B73" s="17">
        <f>B$8*COS(2*PI()*A73/C$8+D$8)</f>
        <v>108.77702594735442</v>
      </c>
      <c r="C73" s="17"/>
    </row>
    <row r="74" spans="1:3" ht="12.75">
      <c r="A74" s="17">
        <f>A73+'Raw Data'!J$20/100</f>
        <v>74.83296666666661</v>
      </c>
      <c r="B74" s="17">
        <f>B$8*COS(2*PI()*A74/C$8+D$8)</f>
        <v>81.32251353844264</v>
      </c>
      <c r="C74" s="17"/>
    </row>
    <row r="75" spans="1:3" ht="12.75">
      <c r="A75" s="17">
        <f>A74+'Raw Data'!J$20/100</f>
        <v>76.03994999999993</v>
      </c>
      <c r="B75" s="17">
        <f>B$8*COS(2*PI()*A75/C$8+D$8)</f>
        <v>51.23631429776334</v>
      </c>
      <c r="C75" s="17"/>
    </row>
    <row r="76" spans="1:3" ht="12.75">
      <c r="A76" s="17">
        <f>A75+'Raw Data'!J$20/100</f>
        <v>77.24693333333326</v>
      </c>
      <c r="B76" s="17">
        <f>B$8*COS(2*PI()*A76/C$8+D$8)</f>
        <v>19.49205103792474</v>
      </c>
      <c r="C76" s="17"/>
    </row>
    <row r="77" spans="1:3" ht="12.75">
      <c r="A77" s="17">
        <f>A76+'Raw Data'!J$20/100</f>
        <v>78.45391666666659</v>
      </c>
      <c r="B77" s="17">
        <f>B$8*COS(2*PI()*A77/C$8+D$8)</f>
        <v>-12.882996635831322</v>
      </c>
      <c r="C77" s="17"/>
    </row>
    <row r="78" spans="1:3" ht="12.75">
      <c r="A78" s="17">
        <f>A77+'Raw Data'!J$20/100</f>
        <v>79.66089999999991</v>
      </c>
      <c r="B78" s="17">
        <f>B$8*COS(2*PI()*A78/C$8+D$8)</f>
        <v>-44.84113623425882</v>
      </c>
      <c r="C78" s="17"/>
    </row>
    <row r="79" spans="1:3" ht="12.75">
      <c r="A79" s="17">
        <f>A78+'Raw Data'!J$20/100</f>
        <v>80.86788333333324</v>
      </c>
      <c r="B79" s="17">
        <f>B$8*COS(2*PI()*A79/C$8+D$8)</f>
        <v>-75.348166876328</v>
      </c>
      <c r="C79" s="17"/>
    </row>
    <row r="80" spans="1:3" ht="12.75">
      <c r="A80" s="17">
        <f>A79+'Raw Data'!J$20/100</f>
        <v>82.07486666666657</v>
      </c>
      <c r="B80" s="17">
        <f>B$8*COS(2*PI()*A80/C$8+D$8)</f>
        <v>-103.41684717802711</v>
      </c>
      <c r="C80" s="17"/>
    </row>
    <row r="81" spans="1:3" ht="12.75">
      <c r="A81" s="17">
        <f>A80+'Raw Data'!J$20/100</f>
        <v>83.28184999999989</v>
      </c>
      <c r="B81" s="17">
        <f>B$8*COS(2*PI()*A81/C$8+D$8)</f>
        <v>-128.13884347969656</v>
      </c>
      <c r="C81" s="17"/>
    </row>
    <row r="82" spans="1:3" ht="12.75">
      <c r="A82" s="17">
        <f>A81+'Raw Data'!J$20/100</f>
        <v>84.48883333333322</v>
      </c>
      <c r="B82" s="17">
        <f>B$8*COS(2*PI()*A82/C$8+D$8)</f>
        <v>-148.7141245317936</v>
      </c>
      <c r="C82" s="17"/>
    </row>
    <row r="83" spans="1:3" ht="12.75">
      <c r="A83" s="17">
        <f>A82+'Raw Data'!J$20/100</f>
        <v>85.69581666666654</v>
      </c>
      <c r="B83" s="17">
        <f>B$8*COS(2*PI()*A83/C$8+D$8)</f>
        <v>-164.47685139441512</v>
      </c>
      <c r="C83" s="17"/>
    </row>
    <row r="84" spans="1:3" ht="12.75">
      <c r="A84" s="17">
        <f>A83+'Raw Data'!J$20/100</f>
        <v>86.90279999999987</v>
      </c>
      <c r="B84" s="17">
        <f>B$8*COS(2*PI()*A84/C$8+D$8)</f>
        <v>-174.91692472468372</v>
      </c>
      <c r="C84" s="17"/>
    </row>
    <row r="85" spans="1:3" ht="12.75">
      <c r="A85" s="17">
        <f>A84+'Raw Data'!J$20/100</f>
        <v>88.1097833333332</v>
      </c>
      <c r="B85" s="17">
        <f>B$8*COS(2*PI()*A85/C$8+D$8)</f>
        <v>-179.69649215785444</v>
      </c>
      <c r="C85" s="17"/>
    </row>
    <row r="86" spans="1:3" ht="12.75">
      <c r="A86" s="17">
        <f>A85+'Raw Data'!J$20/100</f>
        <v>89.31676666666652</v>
      </c>
      <c r="B86" s="17">
        <f>B$8*COS(2*PI()*A86/C$8+D$8)</f>
        <v>-178.66088158496126</v>
      </c>
      <c r="C86" s="17"/>
    </row>
    <row r="87" spans="1:3" ht="12.75">
      <c r="A87" s="17">
        <f>A86+'Raw Data'!J$20/100</f>
        <v>90.52374999999985</v>
      </c>
      <c r="B87" s="17">
        <f>B$8*COS(2*PI()*A87/C$8+D$8)</f>
        <v>-171.84360651399743</v>
      </c>
      <c r="C87" s="17"/>
    </row>
    <row r="88" spans="1:3" ht="12.75">
      <c r="A88" s="17">
        <f>A87+'Raw Data'!J$20/100</f>
        <v>91.73073333333318</v>
      </c>
      <c r="B88" s="17">
        <f>B$8*COS(2*PI()*A88/C$8+D$8)</f>
        <v>-159.4652815355872</v>
      </c>
      <c r="C88" s="17"/>
    </row>
    <row r="89" spans="1:3" ht="12.75">
      <c r="A89" s="17">
        <f>A88+'Raw Data'!J$20/100</f>
        <v>92.9377166666665</v>
      </c>
      <c r="B89" s="17">
        <f>B$8*COS(2*PI()*A89/C$8+D$8)</f>
        <v>-141.92648298988027</v>
      </c>
      <c r="C89" s="17"/>
    </row>
    <row r="90" spans="1:3" ht="12.75">
      <c r="A90" s="17">
        <f>A89+'Raw Data'!J$20/100</f>
        <v>94.14469999999983</v>
      </c>
      <c r="B90" s="17">
        <f>B$8*COS(2*PI()*A90/C$8+D$8)</f>
        <v>-119.79478587141914</v>
      </c>
      <c r="C90" s="17"/>
    </row>
    <row r="91" spans="1:3" ht="12.75">
      <c r="A91" s="17">
        <f>A90+'Raw Data'!J$20/100</f>
        <v>95.35168333333316</v>
      </c>
      <c r="B91" s="17">
        <f>B$8*COS(2*PI()*A91/C$8+D$8)</f>
        <v>-93.78639647212783</v>
      </c>
      <c r="C91" s="17"/>
    </row>
    <row r="92" spans="1:3" ht="12.75">
      <c r="A92" s="17">
        <f>A91+'Raw Data'!J$20/100</f>
        <v>96.55866666666648</v>
      </c>
      <c r="B92" s="17">
        <f>B$8*COS(2*PI()*A92/C$8+D$8)</f>
        <v>-64.7429751504904</v>
      </c>
      <c r="C92" s="17"/>
    </row>
    <row r="93" spans="1:3" ht="12.75">
      <c r="A93" s="17">
        <f>A92+'Raw Data'!J$20/100</f>
        <v>97.76564999999981</v>
      </c>
      <c r="B93" s="17">
        <f>B$8*COS(2*PI()*A93/C$8+D$8)</f>
        <v>-33.60439926784157</v>
      </c>
      <c r="C93" s="17"/>
    </row>
    <row r="94" spans="1:3" ht="12.75">
      <c r="A94" s="17">
        <f>A93+'Raw Data'!J$20/100</f>
        <v>98.97263333333314</v>
      </c>
      <c r="B94" s="17">
        <f>B$8*COS(2*PI()*A94/C$8+D$8)</f>
        <v>-1.3783477133934452</v>
      </c>
      <c r="C94" s="17"/>
    </row>
    <row r="95" spans="1:3" ht="12.75">
      <c r="A95" s="17">
        <f>A94+'Raw Data'!J$20/100</f>
        <v>100.17961666666646</v>
      </c>
      <c r="B95" s="17">
        <f>B$8*COS(2*PI()*A95/C$8+D$8)</f>
        <v>30.892308703461826</v>
      </c>
      <c r="C95" s="17"/>
    </row>
    <row r="96" spans="1:3" ht="12.75">
      <c r="A96" s="17">
        <f>A95+'Raw Data'!J$20/100</f>
        <v>101.38659999999979</v>
      </c>
      <c r="B96" s="17">
        <f>B$8*COS(2*PI()*A96/C$8+D$8)</f>
        <v>62.1632557104572</v>
      </c>
      <c r="C96" s="17"/>
    </row>
    <row r="97" spans="1:3" ht="12.75">
      <c r="A97" s="17">
        <f>A96+'Raw Data'!J$20/100</f>
        <v>102.59358333333311</v>
      </c>
      <c r="B97" s="17">
        <f>B$8*COS(2*PI()*A97/C$8+D$8)</f>
        <v>91.42253074182365</v>
      </c>
      <c r="C97" s="17"/>
    </row>
    <row r="98" spans="1:3" ht="12.75">
      <c r="A98" s="17">
        <f>A97+'Raw Data'!J$20/100</f>
        <v>103.80056666666644</v>
      </c>
      <c r="B98" s="17">
        <f>B$8*COS(2*PI()*A98/C$8+D$8)</f>
        <v>117.72327117051432</v>
      </c>
      <c r="C98" s="17"/>
    </row>
    <row r="99" spans="1:3" ht="12.75">
      <c r="A99" s="17">
        <f>A98+'Raw Data'!J$20/100</f>
        <v>105.00754999999977</v>
      </c>
      <c r="B99" s="17">
        <f>B$8*COS(2*PI()*A99/C$8+D$8)</f>
        <v>140.21435583413086</v>
      </c>
      <c r="C99" s="17"/>
    </row>
    <row r="100" spans="1:3" ht="12.75">
      <c r="A100" s="17">
        <f>A99+'Raw Data'!J$20/100</f>
        <v>106.2145333333331</v>
      </c>
      <c r="B100" s="17">
        <f>B$8*COS(2*PI()*A100/C$8+D$8)</f>
        <v>158.16794826075483</v>
      </c>
      <c r="C100" s="17"/>
    </row>
    <row r="101" spans="1:3" ht="12.75">
      <c r="A101" s="17">
        <f>A100+'Raw Data'!J$20/100</f>
        <v>107.42151666666642</v>
      </c>
      <c r="B101" s="17">
        <f>B$8*COS(2*PI()*A101/C$8+D$8)</f>
        <v>171.00305026530523</v>
      </c>
      <c r="C101" s="17"/>
    </row>
    <row r="102" spans="1:3" ht="12.75">
      <c r="A102" s="17">
        <f>A101+'Raw Data'!J$20/100</f>
        <v>108.62849999999975</v>
      </c>
      <c r="B102" s="17">
        <f>B$8*COS(2*PI()*A102/C$8+D$8)</f>
        <v>178.30430369589962</v>
      </c>
      <c r="C102" s="17"/>
    </row>
    <row r="103" spans="1:3" ht="12.75">
      <c r="A103" s="17">
        <f>A102+'Raw Data'!J$20/100</f>
        <v>109.83548333333307</v>
      </c>
      <c r="B103" s="17">
        <f>B$8*COS(2*PI()*A103/C$8+D$8)</f>
        <v>179.8354318848276</v>
      </c>
      <c r="C103" s="17"/>
    </row>
    <row r="104" spans="1:3" ht="12.75">
      <c r="A104" s="17">
        <f>A103+'Raw Data'!J$20/100</f>
        <v>111.0424666666664</v>
      </c>
      <c r="B104" s="17">
        <f>B$8*COS(2*PI()*A104/C$8+D$8)</f>
        <v>175.5468858238599</v>
      </c>
      <c r="C104" s="17"/>
    </row>
    <row r="105" spans="1:3" ht="12.75">
      <c r="A105" s="17">
        <f>A104+'Raw Data'!J$20/100</f>
        <v>112.24944999999973</v>
      </c>
      <c r="B105" s="17">
        <f>B$8*COS(2*PI()*A105/C$8+D$8)</f>
        <v>165.57744762516913</v>
      </c>
      <c r="C105" s="17"/>
    </row>
    <row r="106" spans="1:3" ht="12.75">
      <c r="A106" s="17">
        <f>A105+'Raw Data'!J$20/100</f>
        <v>113.45643333333305</v>
      </c>
      <c r="B106" s="17">
        <f>B$8*COS(2*PI()*A106/C$8+D$8)</f>
        <v>150.24973937808906</v>
      </c>
      <c r="C106" s="17"/>
    </row>
    <row r="107" spans="1:3" ht="12.75">
      <c r="A107" s="17">
        <f>A106+'Raw Data'!J$20/100</f>
        <v>114.66341666666638</v>
      </c>
      <c r="B107" s="17">
        <f>B$8*COS(2*PI()*A107/C$8+D$8)</f>
        <v>130.05978274009004</v>
      </c>
      <c r="C107" s="17"/>
    </row>
    <row r="108" spans="1:3" ht="12.75">
      <c r="A108" s="17">
        <f>A107+'Raw Data'!J$20/100</f>
        <v>115.8703999999997</v>
      </c>
      <c r="B108" s="17">
        <f>B$8*COS(2*PI()*A108/C$8+D$8)</f>
        <v>105.66094712520356</v>
      </c>
      <c r="C108" s="17"/>
    </row>
    <row r="109" spans="1:3" ht="12.75">
      <c r="A109" s="17">
        <f>A108+'Raw Data'!J$20/100</f>
        <v>117.07738333333303</v>
      </c>
      <c r="B109" s="17">
        <f>B$8*COS(2*PI()*A109/C$8+D$8)</f>
        <v>77.84280594433746</v>
      </c>
      <c r="C109" s="17"/>
    </row>
    <row r="110" spans="1:3" ht="12.75">
      <c r="A110" s="17">
        <f>A109+'Raw Data'!J$20/100</f>
        <v>118.28436666666636</v>
      </c>
      <c r="B110" s="17">
        <f>B$8*COS(2*PI()*A110/C$8+D$8)</f>
        <v>47.50558513302332</v>
      </c>
      <c r="C110" s="17"/>
    </row>
    <row r="111" spans="1:3" ht="12.75">
      <c r="A111" s="17">
        <f>A110+'Raw Data'!J$20/100</f>
        <v>119.49134999999968</v>
      </c>
      <c r="B111" s="17">
        <f>B$8*COS(2*PI()*A111/C$8+D$8)</f>
        <v>15.631030840607105</v>
      </c>
      <c r="C111" s="17"/>
    </row>
    <row r="112" spans="1:3" ht="12.75">
      <c r="A112" s="17">
        <f>A111+'Raw Data'!J$20/100</f>
        <v>120.69833333333301</v>
      </c>
      <c r="B112" s="17">
        <f>B$8*COS(2*PI()*A112/C$8+D$8)</f>
        <v>-16.74936096518943</v>
      </c>
      <c r="C112" s="17"/>
    </row>
  </sheetData>
  <sheetProtection sheet="1"/>
  <printOptions/>
  <pageMargins left="0.25" right="0.25" top="0.25" bottom="0.25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0" zoomScaleNormal="110" workbookViewId="0" topLeftCell="A1">
      <selection activeCell="A37" sqref="A3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25" bottom="0.25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7:Q50"/>
  <sheetViews>
    <sheetView zoomScale="90" zoomScaleNormal="90" workbookViewId="0" topLeftCell="A1">
      <selection activeCell="N9" sqref="N9"/>
    </sheetView>
  </sheetViews>
  <sheetFormatPr defaultColWidth="12.57421875" defaultRowHeight="12.75"/>
  <cols>
    <col min="1" max="7" width="11.57421875" style="0" customWidth="1"/>
    <col min="8" max="10" width="13.8515625" style="0" customWidth="1"/>
    <col min="11" max="12" width="11.57421875" style="0" customWidth="1"/>
    <col min="13" max="13" width="17.00390625" style="0" customWidth="1"/>
    <col min="14" max="14" width="11.57421875" style="0" customWidth="1"/>
    <col min="15" max="15" width="15.7109375" style="0" customWidth="1"/>
    <col min="16" max="16384" width="11.57421875" style="0" customWidth="1"/>
  </cols>
  <sheetData>
    <row r="7" ht="12.75">
      <c r="D7" t="s">
        <v>74</v>
      </c>
    </row>
    <row r="8" spans="4:13" ht="12.75"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L8" t="s">
        <v>82</v>
      </c>
      <c r="M8" t="s">
        <v>83</v>
      </c>
    </row>
    <row r="9" spans="4:17" ht="12.75">
      <c r="D9" t="s">
        <v>11</v>
      </c>
      <c r="E9">
        <v>1704</v>
      </c>
      <c r="F9">
        <v>1240</v>
      </c>
      <c r="G9" s="18">
        <f>(D$36*E9-F9+E$36)/((D$36^2+1)^(1/2))</f>
        <v>299.41048370640203</v>
      </c>
      <c r="H9" s="18">
        <f>SQRT((E9-E14)^2+(F9-F14)^2)</f>
        <v>10</v>
      </c>
      <c r="I9" s="18">
        <f>G9-G14</f>
        <v>9.52480119241227</v>
      </c>
      <c r="J9" s="18">
        <f>H9/('Raw Data'!$J$3-'Raw Data'!$J$2)</f>
        <v>13.803680981595091</v>
      </c>
      <c r="K9" s="18">
        <f>I9/('Raw Data'!$J$3-'Raw Data'!$J$2)</f>
        <v>13.147731707317549</v>
      </c>
      <c r="L9" s="18">
        <f>G9/'Raw Data'!X$2</f>
        <v>708.6048114384848</v>
      </c>
      <c r="M9" s="18">
        <f>K9/'Raw Data'!X$2</f>
        <v>31.116298373984865</v>
      </c>
      <c r="N9" s="19">
        <f>$L9^2+($M9/(2*PI()))^2*J$40^2-(($M$35*$M$36)/(4*PI()^2))^(2/3)*J$40^(4/3)</f>
        <v>368506.9440507368</v>
      </c>
      <c r="O9" s="19">
        <f>$L9^2+($M9/(2*PI()))^2*L$40^2-(($M$35*$M$36)/(4*PI()^2))^(2/3)*L$40^(4/3)</f>
        <v>229991.0547998752</v>
      </c>
      <c r="P9" s="19">
        <f>$L9^2+($M9/(2*PI()))^2*M$40^2-(($M$35*$M$36)/(4*PI()^2))^(2/3)*M$40^(4/3)</f>
        <v>79466.80967413355</v>
      </c>
      <c r="Q9" s="19">
        <f>$L9^2+($M9/(2*PI()))^2*N$40^2-(($M$35*$M$36)/(4*PI()^2))^(2/3)*N$40^(4/3)</f>
        <v>892183.7246198854</v>
      </c>
    </row>
    <row r="10" spans="4:17" ht="12.75">
      <c r="D10" t="s">
        <v>12</v>
      </c>
      <c r="E10">
        <v>1745</v>
      </c>
      <c r="F10">
        <v>1244</v>
      </c>
      <c r="G10" s="18">
        <f>(D$36*E10-F10+E$36)/((D$36^2+1)^(1/2))</f>
        <v>259.36472726416326</v>
      </c>
      <c r="H10" s="18">
        <f>SQRT((E10-E15)^2+(F10-F15)^2)</f>
        <v>5.385164807134504</v>
      </c>
      <c r="I10" s="18">
        <f>G10-G15</f>
        <v>5.379337682808057</v>
      </c>
      <c r="J10" s="18">
        <f>H10/('Raw Data'!$J$3-'Raw Data'!$J$2)</f>
        <v>7.433509703099775</v>
      </c>
      <c r="K10" s="18">
        <f>I10/('Raw Data'!$J$3-'Raw Data'!$J$2)</f>
        <v>7.425466126575539</v>
      </c>
      <c r="L10" s="18">
        <f>G10/'Raw Data'!X$2</f>
        <v>613.8298545251864</v>
      </c>
      <c r="M10" s="18">
        <f>K10/'Raw Data'!X$2</f>
        <v>17.573603166228775</v>
      </c>
      <c r="N10" s="19">
        <f>$L10^2+($M10/(2*PI()))^2*J$40^2-(($M$35*$M$36)/(4*PI()^2))^(2/3)*J$40^(4/3)</f>
        <v>213061.9095579189</v>
      </c>
      <c r="O10" s="19">
        <f>$L10^2+($M10/(2*PI()))^2*L$40^2-(($M$35*$M$36)/(4*PI()^2))^(2/3)*L$40^(4/3)</f>
        <v>-16668.210341613565</v>
      </c>
      <c r="P10" s="19">
        <f>$L10^2+($M10/(2*PI()))^2*M$40^2-(($M$35*$M$36)/(4*PI()^2))^(2/3)*M$40^(4/3)</f>
        <v>-538327.7826243109</v>
      </c>
      <c r="Q10" s="19">
        <f>$L10^2+($M10/(2*PI()))^2*N$40^2-(($M$35*$M$36)/(4*PI()^2))^(2/3)*N$40^(4/3)</f>
        <v>-1912739.7487387983</v>
      </c>
    </row>
    <row r="11" spans="4:17" ht="12.75">
      <c r="D11" t="s">
        <v>13</v>
      </c>
      <c r="E11">
        <v>1972</v>
      </c>
      <c r="F11">
        <v>1290</v>
      </c>
      <c r="G11" s="18">
        <f>(D$36*E11-F11+E$36)/((D$36^2+1)^(1/2))</f>
        <v>29.828570863393256</v>
      </c>
      <c r="H11" s="18">
        <f>SQRT((E11-E16)^2+(F11-F16)^2)</f>
        <v>8.94427190999916</v>
      </c>
      <c r="I11" s="18">
        <f>G11-G16</f>
        <v>-8.869186263898303</v>
      </c>
      <c r="J11" s="18">
        <f>H11/('Raw Data'!$J$3-'Raw Data'!$J$2)</f>
        <v>12.34638760582706</v>
      </c>
      <c r="K11" s="18">
        <f>I11/('Raw Data'!$J$3-'Raw Data'!$J$2)</f>
        <v>-12.242741775319743</v>
      </c>
      <c r="L11" s="18">
        <f>G11/'Raw Data'!X$2</f>
        <v>70.59428437669737</v>
      </c>
      <c r="M11" s="18">
        <f>K11/'Raw Data'!X$2</f>
        <v>-28.974488868256724</v>
      </c>
      <c r="N11" s="19">
        <f>$L11^2+($M11/(2*PI()))^2*J$40^2-(($M$35*$M$36)/(4*PI()^2))^(2/3)*J$40^(4/3)</f>
        <v>-134507.54176277155</v>
      </c>
      <c r="O11" s="19">
        <f>$L11^2+($M11/(2*PI()))^2*L$40^2-(($M$35*$M$36)/(4*PI()^2))^(2/3)*L$40^(4/3)</f>
        <v>-290827.01075757446</v>
      </c>
      <c r="P11" s="19">
        <f>$L11^2+($M11/(2*PI()))^2*M$40^2-(($M$35*$M$36)/(4*PI()^2))^(2/3)*M$40^(4/3)</f>
        <v>-513791.02044464636</v>
      </c>
      <c r="Q11" s="19">
        <f>$L11^2+($M11/(2*PI()))^2*N$40^2-(($M$35*$M$36)/(4*PI()^2))^(2/3)*N$40^(4/3)</f>
        <v>-127967.18092495296</v>
      </c>
    </row>
    <row r="12" spans="4:17" ht="12.75">
      <c r="D12" t="s">
        <v>14</v>
      </c>
      <c r="E12">
        <v>2129</v>
      </c>
      <c r="F12">
        <v>1395</v>
      </c>
      <c r="G12" s="18">
        <f>(D$36*E12-F12+E$36)/((D$36^2+1)^(1/2))</f>
        <v>-152.9161073684228</v>
      </c>
      <c r="H12" s="18">
        <f>SQRT((E12-E17)^2+(F12-F17)^2)</f>
        <v>9.848857801796104</v>
      </c>
      <c r="I12" s="18">
        <f>G12-G17</f>
        <v>9.813930814757043</v>
      </c>
      <c r="J12" s="18">
        <f>H12/('Raw Data'!$J$3-'Raw Data'!$J$2)</f>
        <v>13.595049112908733</v>
      </c>
      <c r="K12" s="18">
        <f>I12/('Raw Data'!$J$3-'Raw Data'!$J$2)</f>
        <v>13.546837014235182</v>
      </c>
      <c r="L12" s="18">
        <f>G12/'Raw Data'!X$2</f>
        <v>-361.90145410526725</v>
      </c>
      <c r="M12" s="18">
        <f>K12/'Raw Data'!X$2</f>
        <v>32.060847600356595</v>
      </c>
      <c r="N12" s="19">
        <f>$L12^2+($M12/(2*PI()))^2*J$40^2-(($M$35*$M$36)/(4*PI()^2))^(2/3)*J$40^(4/3)</f>
        <v>83.8544793970068</v>
      </c>
      <c r="O12" s="19">
        <f>$L12^2+($M12/(2*PI()))^2*L$40^2-(($M$35*$M$36)/(4*PI()^2))^(2/3)*L$40^(4/3)</f>
        <v>-130177.29858521296</v>
      </c>
      <c r="P12" s="19">
        <f>$L12^2+($M12/(2*PI()))^2*M$40^2-(($M$35*$M$36)/(4*PI()^2))^(2/3)*M$40^(4/3)</f>
        <v>-247114.41379392415</v>
      </c>
      <c r="Q12" s="19">
        <f>$L12^2+($M12/(2*PI()))^2*N$40^2-(($M$35*$M$36)/(4*PI()^2))^(2/3)*N$40^(4/3)</f>
        <v>763534.0277359118</v>
      </c>
    </row>
    <row r="13" spans="4:9" ht="12.75">
      <c r="D13" t="s">
        <v>84</v>
      </c>
      <c r="E13">
        <v>1989</v>
      </c>
      <c r="F13">
        <v>1332</v>
      </c>
      <c r="G13" s="18">
        <f>(D$36*E13-F13+E$36)/((D$36^2+1)^(1/2))</f>
        <v>0</v>
      </c>
      <c r="H13" s="18"/>
      <c r="I13" s="18"/>
    </row>
    <row r="14" spans="4:9" ht="12.75">
      <c r="D14" t="s">
        <v>11</v>
      </c>
      <c r="E14">
        <v>1712</v>
      </c>
      <c r="F14">
        <v>1246</v>
      </c>
      <c r="G14" s="18">
        <f>(D$36*E14-F14+E$36)/((D$36^2+1)^(1/2))</f>
        <v>289.88568251398976</v>
      </c>
      <c r="H14" s="18"/>
      <c r="I14" s="18"/>
    </row>
    <row r="15" spans="4:12" ht="12.75">
      <c r="D15" t="s">
        <v>12</v>
      </c>
      <c r="E15">
        <v>1750</v>
      </c>
      <c r="F15">
        <v>1246</v>
      </c>
      <c r="G15" s="18">
        <f>(D$36*E15-F15+E$36)/((D$36^2+1)^(1/2))</f>
        <v>253.9853895813552</v>
      </c>
      <c r="H15" s="18"/>
      <c r="I15" s="18"/>
      <c r="L15" s="20">
        <f>('Raw Data'!J$3-'Raw Data'!J$2)</f>
        <v>0.7244444444444444</v>
      </c>
    </row>
    <row r="16" spans="4:9" ht="12.75">
      <c r="D16" t="s">
        <v>13</v>
      </c>
      <c r="E16">
        <v>1964</v>
      </c>
      <c r="F16">
        <v>1286</v>
      </c>
      <c r="G16" s="18">
        <f>(D$36*E16-F16+E$36)/((D$36^2+1)^(1/2))</f>
        <v>38.69775712729156</v>
      </c>
      <c r="H16" s="18"/>
      <c r="I16" s="18"/>
    </row>
    <row r="17" spans="4:9" ht="12.75">
      <c r="D17" t="s">
        <v>14</v>
      </c>
      <c r="E17">
        <v>2138</v>
      </c>
      <c r="F17">
        <v>1399</v>
      </c>
      <c r="G17" s="18">
        <f>(D$36*E17-F17+E$36)/((D$36^2+1)^(1/2))</f>
        <v>-162.73003818317983</v>
      </c>
      <c r="H17" s="18"/>
      <c r="I17" s="18"/>
    </row>
    <row r="18" spans="4:9" ht="12.75">
      <c r="D18" t="s">
        <v>84</v>
      </c>
      <c r="E18">
        <v>1989</v>
      </c>
      <c r="F18">
        <v>1333</v>
      </c>
      <c r="G18" s="18">
        <f>(D$36*E18-F18+E$36)/((D$36^2+1)^(1/2))</f>
        <v>-0.32780746425698787</v>
      </c>
      <c r="H18" s="18"/>
      <c r="I18" s="18"/>
    </row>
    <row r="19" spans="4:9" ht="12.75">
      <c r="D19" t="s">
        <v>11</v>
      </c>
      <c r="E19">
        <v>1721</v>
      </c>
      <c r="F19">
        <v>1249</v>
      </c>
      <c r="G19" s="18">
        <f>(D$36*E19-F19+E$36)/((D$36^2+1)^(1/2))</f>
        <v>280.3995591634897</v>
      </c>
      <c r="H19" s="18"/>
      <c r="I19" s="18"/>
    </row>
    <row r="20" spans="4:9" ht="12.75">
      <c r="D20" t="s">
        <v>12</v>
      </c>
      <c r="E20">
        <v>1756</v>
      </c>
      <c r="F20">
        <v>1249</v>
      </c>
      <c r="G20" s="18">
        <f>(D$36*E20-F20+E$36)/((D$36^2+1)^(1/2))</f>
        <v>247.33349988343141</v>
      </c>
      <c r="H20" s="18"/>
      <c r="I20" s="18"/>
    </row>
    <row r="21" spans="4:9" ht="12.75">
      <c r="D21" t="s">
        <v>13</v>
      </c>
      <c r="E21">
        <v>1955</v>
      </c>
      <c r="F21">
        <v>1283</v>
      </c>
      <c r="G21" s="18">
        <f>(D$36*E21-F21+E$36)/((D$36^2+1)^(1/2))</f>
        <v>48.18388047779194</v>
      </c>
      <c r="H21" s="18"/>
      <c r="I21" s="18"/>
    </row>
    <row r="22" spans="4:10" ht="12.75">
      <c r="D22" t="s">
        <v>14</v>
      </c>
      <c r="E22">
        <v>2145</v>
      </c>
      <c r="F22">
        <v>1399</v>
      </c>
      <c r="G22" s="18">
        <f>(D$36*E22-F22+E$36)/((D$36^2+1)^(1/2))</f>
        <v>-169.34325003919145</v>
      </c>
      <c r="H22" s="18"/>
      <c r="I22" s="18"/>
      <c r="J22" s="20">
        <f>SQRT((E9-E13)^2+(F9-F13)^2)</f>
        <v>299.4812181089158</v>
      </c>
    </row>
    <row r="23" spans="4:9" ht="12.75">
      <c r="D23" t="s">
        <v>84</v>
      </c>
      <c r="E23">
        <v>1990</v>
      </c>
      <c r="F23">
        <v>1333</v>
      </c>
      <c r="G23" s="18">
        <f>(D$36*E23-F23+E$36)/((D$36^2+1)^(1/2))</f>
        <v>-1.272552015115745</v>
      </c>
      <c r="H23" s="18"/>
      <c r="I23" s="18"/>
    </row>
    <row r="24" spans="4:9" ht="12.75">
      <c r="D24" t="s">
        <v>11</v>
      </c>
      <c r="E24">
        <v>1728</v>
      </c>
      <c r="F24">
        <v>1253</v>
      </c>
      <c r="G24" s="18">
        <f>(D$36*E24-F24+E$36)/((D$36^2+1)^(1/2))</f>
        <v>272.47511745045017</v>
      </c>
      <c r="H24" s="18"/>
      <c r="I24" s="18"/>
    </row>
    <row r="25" spans="4:9" ht="12.75">
      <c r="D25" t="s">
        <v>12</v>
      </c>
      <c r="E25">
        <v>1762</v>
      </c>
      <c r="F25">
        <v>1252</v>
      </c>
      <c r="G25" s="18">
        <f>(D$36*E25-F25+E$36)/((D$36^2+1)^(1/2))</f>
        <v>240.68161018550762</v>
      </c>
      <c r="H25" s="18"/>
      <c r="I25" s="18"/>
    </row>
    <row r="26" spans="4:9" ht="12.75">
      <c r="D26" t="s">
        <v>13</v>
      </c>
      <c r="E26">
        <v>1948</v>
      </c>
      <c r="F26">
        <v>1281</v>
      </c>
      <c r="G26" s="18">
        <f>(D$36*E26-F26+E$36)/((D$36^2+1)^(1/2))</f>
        <v>55.45270726231751</v>
      </c>
      <c r="H26" s="18"/>
      <c r="I26" s="18"/>
    </row>
    <row r="27" spans="4:9" ht="12.75">
      <c r="D27" t="s">
        <v>14</v>
      </c>
      <c r="E27">
        <v>2149</v>
      </c>
      <c r="F27">
        <v>1401</v>
      </c>
      <c r="G27" s="18">
        <f>(D$36*E27-F27+E$36)/((D$36^2+1)^(1/2))</f>
        <v>-173.77784317114074</v>
      </c>
      <c r="H27" s="18"/>
      <c r="I27" s="18"/>
    </row>
    <row r="28" spans="4:9" ht="12.75">
      <c r="D28" t="s">
        <v>84</v>
      </c>
      <c r="E28">
        <v>1990</v>
      </c>
      <c r="F28">
        <v>1333</v>
      </c>
      <c r="G28" s="18">
        <f>(D$36*E28-F28+E$36)/((D$36^2+1)^(1/2))</f>
        <v>-1.272552015115745</v>
      </c>
      <c r="H28" s="18"/>
      <c r="I28" s="18"/>
    </row>
    <row r="34" spans="4:13" ht="12.75">
      <c r="D34" t="s">
        <v>85</v>
      </c>
      <c r="E34" t="s">
        <v>86</v>
      </c>
      <c r="L34" t="s">
        <v>87</v>
      </c>
      <c r="M34" t="s">
        <v>88</v>
      </c>
    </row>
    <row r="35" spans="3:13" ht="12.75">
      <c r="C35" t="s">
        <v>89</v>
      </c>
      <c r="D35">
        <v>0.34698</v>
      </c>
      <c r="E35">
        <v>638.831</v>
      </c>
      <c r="J35" t="s">
        <v>90</v>
      </c>
      <c r="L35" s="19">
        <v>6.67384E-11</v>
      </c>
      <c r="M35" s="20">
        <f>L35*0.000000000000000001*(3600^2)</f>
        <v>8.64929664E-22</v>
      </c>
    </row>
    <row r="36" spans="3:13" ht="12.75">
      <c r="C36" t="s">
        <v>91</v>
      </c>
      <c r="D36" s="20">
        <f>-1/D35</f>
        <v>-2.8820104905181854</v>
      </c>
      <c r="E36" s="20">
        <f>F13-D36*E13</f>
        <v>7064.318865640671</v>
      </c>
      <c r="J36" t="s">
        <v>92</v>
      </c>
      <c r="M36" s="19">
        <v>1.8986000000000002E+27</v>
      </c>
    </row>
    <row r="38" spans="7:14" ht="12.75">
      <c r="G38" t="s">
        <v>93</v>
      </c>
      <c r="J38" t="s">
        <v>94</v>
      </c>
      <c r="L38" t="s">
        <v>64</v>
      </c>
      <c r="M38" t="s">
        <v>63</v>
      </c>
      <c r="N38" t="s">
        <v>65</v>
      </c>
    </row>
    <row r="39" spans="7:14" ht="12.75">
      <c r="G39" t="s">
        <v>95</v>
      </c>
      <c r="J39">
        <v>1.7691379999999999</v>
      </c>
      <c r="L39">
        <v>3.5511809999999997</v>
      </c>
      <c r="M39">
        <v>7.154553</v>
      </c>
      <c r="N39">
        <v>16.689018</v>
      </c>
    </row>
    <row r="40" spans="7:14" ht="12.75">
      <c r="G40" t="s">
        <v>96</v>
      </c>
      <c r="J40" s="20">
        <f>J39*24</f>
        <v>42.459312</v>
      </c>
      <c r="L40" s="20">
        <f>L39*24</f>
        <v>85.22834399999999</v>
      </c>
      <c r="M40" s="20">
        <f>M39*24</f>
        <v>171.709272</v>
      </c>
      <c r="N40" s="20">
        <f>N39*24</f>
        <v>400.536432</v>
      </c>
    </row>
    <row r="43" ht="12.75">
      <c r="D43" t="s">
        <v>97</v>
      </c>
    </row>
    <row r="44" spans="4:5" ht="12.75">
      <c r="D44" t="s">
        <v>76</v>
      </c>
      <c r="E44" t="s">
        <v>77</v>
      </c>
    </row>
    <row r="45" spans="4:5" ht="12.75">
      <c r="D45">
        <v>1700</v>
      </c>
      <c r="E45" s="20">
        <f>D$36*D45+E$36</f>
        <v>2164.901031759756</v>
      </c>
    </row>
    <row r="46" spans="4:5" ht="12.75">
      <c r="D46" s="20">
        <f>D45+100</f>
        <v>1800</v>
      </c>
      <c r="E46" s="20">
        <f>D$36*D46+E$36</f>
        <v>1876.6999827079371</v>
      </c>
    </row>
    <row r="47" spans="4:5" ht="12.75">
      <c r="D47" s="20">
        <f>D46+100</f>
        <v>1900</v>
      </c>
      <c r="E47" s="20">
        <f>D$36*D47+E$36</f>
        <v>1588.4989336561184</v>
      </c>
    </row>
    <row r="48" spans="4:5" ht="12.75">
      <c r="D48" s="20">
        <f>D47+100</f>
        <v>2000</v>
      </c>
      <c r="E48" s="20">
        <f>D$36*D48+E$36</f>
        <v>1300.2978846043006</v>
      </c>
    </row>
    <row r="49" spans="4:5" ht="12.75">
      <c r="D49" s="20">
        <f>D48+100</f>
        <v>2100</v>
      </c>
      <c r="E49" s="20">
        <f>D$36*D49+E$36</f>
        <v>1012.0968355524819</v>
      </c>
    </row>
    <row r="50" spans="4:5" ht="12.75">
      <c r="D50" s="20">
        <f>D49+100</f>
        <v>2200</v>
      </c>
      <c r="E50" s="20">
        <f>D$36*D50+E$36</f>
        <v>723.8957865006632</v>
      </c>
    </row>
  </sheetData>
  <sheetProtection selectLockedCells="1" selectUnlockedCells="1"/>
  <printOptions/>
  <pageMargins left="0.25" right="0.25" top="0.25" bottom="0.25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E7:M11"/>
  <sheetViews>
    <sheetView zoomScale="90" zoomScaleNormal="90" workbookViewId="0" topLeftCell="A1">
      <selection activeCell="A7" sqref="A7"/>
    </sheetView>
  </sheetViews>
  <sheetFormatPr defaultColWidth="12.57421875" defaultRowHeight="12.75"/>
  <cols>
    <col min="1" max="1" width="16.28125" style="0" customWidth="1"/>
    <col min="2" max="6" width="11.57421875" style="0" customWidth="1"/>
    <col min="7" max="8" width="16.7109375" style="0" customWidth="1"/>
    <col min="9" max="9" width="24.28125" style="0" customWidth="1"/>
    <col min="10" max="10" width="19.8515625" style="0" customWidth="1"/>
    <col min="11" max="11" width="30.57421875" style="0" customWidth="1"/>
    <col min="12" max="12" width="24.140625" style="0" customWidth="1"/>
    <col min="13" max="13" width="23.8515625" style="0" customWidth="1"/>
    <col min="14" max="16384" width="11.57421875" style="0" customWidth="1"/>
  </cols>
  <sheetData>
    <row r="7" spans="5:13" ht="12.75">
      <c r="E7" t="s">
        <v>93</v>
      </c>
      <c r="F7" t="s">
        <v>95</v>
      </c>
      <c r="G7" t="s">
        <v>96</v>
      </c>
      <c r="H7" t="s">
        <v>98</v>
      </c>
      <c r="I7" t="s">
        <v>99</v>
      </c>
      <c r="J7" t="s">
        <v>100</v>
      </c>
      <c r="K7" t="s">
        <v>101</v>
      </c>
      <c r="L7" t="s">
        <v>102</v>
      </c>
      <c r="M7" t="s">
        <v>103</v>
      </c>
    </row>
    <row r="8" spans="5:13" ht="12.75">
      <c r="E8" t="s">
        <v>66</v>
      </c>
      <c r="F8">
        <v>1.7691379999999999</v>
      </c>
      <c r="G8" s="20">
        <f>F8*24</f>
        <v>42.459312</v>
      </c>
      <c r="H8">
        <v>421.6</v>
      </c>
      <c r="I8" s="20">
        <f>H8/'Raw Data'!W$2</f>
        <v>2.9690140845070423</v>
      </c>
      <c r="J8" s="20">
        <f>I8*'Raw Data'!V$2</f>
        <v>178.14084507042253</v>
      </c>
      <c r="K8" s="20">
        <f>H8*(2*PI()/(F8*24))</f>
        <v>62.38892720416463</v>
      </c>
      <c r="L8" s="20">
        <f>K8*'Raw Data'!X$2</f>
        <v>26.36151853697097</v>
      </c>
      <c r="M8" s="20">
        <f>L8*24</f>
        <v>632.6764448873032</v>
      </c>
    </row>
    <row r="9" spans="5:13" ht="12.75">
      <c r="E9" t="s">
        <v>64</v>
      </c>
      <c r="F9">
        <v>3.5511809999999997</v>
      </c>
      <c r="G9" s="20">
        <f>F9*24</f>
        <v>85.22834399999999</v>
      </c>
      <c r="H9">
        <v>670.9</v>
      </c>
      <c r="I9" s="20">
        <f>H9/'Raw Data'!W$2</f>
        <v>4.724647887323943</v>
      </c>
      <c r="J9" s="20">
        <f>I9*'Raw Data'!V$2</f>
        <v>283.4788732394366</v>
      </c>
      <c r="K9" s="20">
        <f>H9*(2*PI()/(F9*24))</f>
        <v>49.45994283998742</v>
      </c>
      <c r="L9" s="20">
        <f>K9*'Raw Data'!X$2</f>
        <v>20.898567397177782</v>
      </c>
      <c r="M9" s="20">
        <f>L9*24</f>
        <v>501.56561753226674</v>
      </c>
    </row>
    <row r="10" spans="5:13" ht="12.75">
      <c r="E10" t="s">
        <v>63</v>
      </c>
      <c r="F10">
        <v>7.154553</v>
      </c>
      <c r="G10" s="20">
        <f>F10*24</f>
        <v>171.709272</v>
      </c>
      <c r="H10">
        <v>1070.4</v>
      </c>
      <c r="I10" s="20">
        <f>H10/'Raw Data'!W$2</f>
        <v>7.538028169014085</v>
      </c>
      <c r="J10" s="20">
        <f>I10*'Raw Data'!V$2</f>
        <v>452.2816901408451</v>
      </c>
      <c r="K10" s="20">
        <f>H10*(2*PI()/(F10*24))</f>
        <v>39.16807446953144</v>
      </c>
      <c r="L10" s="20">
        <f>K10*'Raw Data'!X$2</f>
        <v>16.549890620928778</v>
      </c>
      <c r="M10" s="20">
        <f>L10*24</f>
        <v>397.1973749022907</v>
      </c>
    </row>
    <row r="11" spans="5:13" ht="12.75">
      <c r="E11" t="s">
        <v>65</v>
      </c>
      <c r="F11">
        <v>16.689018</v>
      </c>
      <c r="G11" s="20">
        <f>F11*24</f>
        <v>400.536432</v>
      </c>
      <c r="H11">
        <v>1882.7</v>
      </c>
      <c r="I11" s="20">
        <f>H11/'Raw Data'!W$2</f>
        <v>13.258450704225352</v>
      </c>
      <c r="J11" s="20">
        <f>I11*'Raw Data'!V$2</f>
        <v>795.5070422535211</v>
      </c>
      <c r="K11" s="20">
        <f>(2*PI()*H11)/(F11*24)</f>
        <v>29.533775289202676</v>
      </c>
      <c r="L11" s="20">
        <f>K11*'Raw Data'!X$2</f>
        <v>12.479059981353243</v>
      </c>
      <c r="M11" s="20">
        <f>L11*24</f>
        <v>299.49743955247783</v>
      </c>
    </row>
  </sheetData>
  <sheetProtection selectLockedCells="1" selectUnlockedCells="1"/>
  <printOptions/>
  <pageMargins left="0.25" right="0.25" top="0.25" bottom="0.25" header="0.5118055555555555" footer="0.511805555555555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25" bottom="0.2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gruch </cp:lastModifiedBy>
  <cp:lastPrinted>2012-05-03T19:07:30Z</cp:lastPrinted>
  <dcterms:modified xsi:type="dcterms:W3CDTF">2012-05-03T19:10:45Z</dcterms:modified>
  <cp:category/>
  <cp:version/>
  <cp:contentType/>
  <cp:contentStatus/>
  <cp:revision>13</cp:revision>
</cp:coreProperties>
</file>